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000" activeTab="0"/>
  </bookViews>
  <sheets>
    <sheet name="Load Sheet" sheetId="1" r:id="rId1"/>
    <sheet name="Variables &amp; Assumptions" sheetId="2" state="hidden" r:id="rId2"/>
    <sheet name="Sheet1" sheetId="3" r:id="rId3"/>
    <sheet name="Sheet2" sheetId="4" r:id="rId4"/>
  </sheets>
  <definedNames>
    <definedName name="CurrentRate">'Variables &amp; Assumptions'!$G$10</definedName>
    <definedName name="OverloadRate">'Variables &amp; Assumptions'!$G$9</definedName>
    <definedName name="_xlnm.Print_Area" localSheetId="0">'Load Sheet'!$A$4:$N$94</definedName>
    <definedName name="_xlnm.Print_Titles" localSheetId="0">'Load Sheet'!$1:$3</definedName>
  </definedNames>
  <calcPr fullCalcOnLoad="1"/>
</workbook>
</file>

<file path=xl/sharedStrings.xml><?xml version="1.0" encoding="utf-8"?>
<sst xmlns="http://schemas.openxmlformats.org/spreadsheetml/2006/main" count="120" uniqueCount="76">
  <si>
    <t>Fall</t>
  </si>
  <si>
    <t>Spring</t>
  </si>
  <si>
    <t>Course No.</t>
  </si>
  <si>
    <t>Instruc-tional Units</t>
  </si>
  <si>
    <t>Approved Reassigned Time</t>
  </si>
  <si>
    <t>Lecture</t>
  </si>
  <si>
    <t>Contact Hours</t>
  </si>
  <si>
    <t>to</t>
  </si>
  <si>
    <t>Target</t>
  </si>
  <si>
    <t>Lec/Lab</t>
  </si>
  <si>
    <t>Lab</t>
  </si>
  <si>
    <t>Class Type</t>
  </si>
  <si>
    <t>The table below is from the Academic Guide, Section 2.2 Faculty Overload.   Overload is based on Contact Hours. Instructional units are based on Target Hours.</t>
  </si>
  <si>
    <t>Section No.</t>
  </si>
  <si>
    <t>Annual</t>
  </si>
  <si>
    <t>Course Prefix</t>
  </si>
  <si>
    <t>First Day Enrollment</t>
  </si>
  <si>
    <t>Days Taught</t>
  </si>
  <si>
    <t>Start Time</t>
  </si>
  <si>
    <t>Ratio</t>
  </si>
  <si>
    <t>Notes</t>
  </si>
  <si>
    <t>Totals</t>
  </si>
  <si>
    <t>Faculty Name:</t>
  </si>
  <si>
    <t>Current Overload Rate:</t>
  </si>
  <si>
    <t>Overload Pay</t>
  </si>
  <si>
    <t>Summer</t>
  </si>
  <si>
    <t xml:space="preserve">Total Instructional Units </t>
  </si>
  <si>
    <t xml:space="preserve">Overload Deferred to Spring </t>
  </si>
  <si>
    <t xml:space="preserve">Net Overload in Instructional Units </t>
  </si>
  <si>
    <t xml:space="preserve">Net Overload in Contact Hours </t>
  </si>
  <si>
    <t xml:space="preserve">Overload Deferred from Fall </t>
  </si>
  <si>
    <t xml:space="preserve">Total Contact Hours </t>
  </si>
  <si>
    <t xml:space="preserve">Regular Load </t>
  </si>
  <si>
    <t xml:space="preserve">Overload </t>
  </si>
  <si>
    <t xml:space="preserve">Overload Pay </t>
  </si>
  <si>
    <t xml:space="preserve">Total Summer Pay </t>
  </si>
  <si>
    <t xml:space="preserve">Summer contract based on the greater of the two compensation schemes </t>
  </si>
  <si>
    <t xml:space="preserve">Compensation per instructional unit based on current rate of </t>
  </si>
  <si>
    <t>Current Summer Compensation rate</t>
  </si>
  <si>
    <t xml:space="preserve">Minimum compensation per instructional unit (current overload rate + $50) </t>
  </si>
  <si>
    <t>*Note:  Please use approved credits and standard contact hours (15-week term), as per CCO.</t>
  </si>
  <si>
    <t>When completed, please save-as a file named [faculty-name]_load_[term].xls    i.e., jane-doe_load_summer2009.xls.</t>
  </si>
  <si>
    <t>Credit* Hours</t>
  </si>
  <si>
    <t>Lecture  Contact* Hours</t>
  </si>
  <si>
    <t>Lec/Lab Contact* Hours</t>
  </si>
  <si>
    <t xml:space="preserve"> Lab Contact* Hours</t>
  </si>
  <si>
    <t>1.</t>
  </si>
  <si>
    <t>2.</t>
  </si>
  <si>
    <t>3.</t>
  </si>
  <si>
    <t>All overload is to be calculated on contact hours, which is the current practice in most departments.</t>
  </si>
  <si>
    <t>4.</t>
  </si>
  <si>
    <t>5.</t>
  </si>
  <si>
    <t>6.</t>
  </si>
  <si>
    <t>7.</t>
  </si>
  <si>
    <t>8.</t>
  </si>
  <si>
    <t>Those cells in light blue can be changed by the chair annually as needed to update the overload rate, Summer compensation rate, and the current physical year, thus avoiding the necessity of sending out a new spreadsheet every year.</t>
  </si>
  <si>
    <r>
      <t xml:space="preserve">Each semester can be printed individually with the Header at the top of each page by clicking on </t>
    </r>
    <r>
      <rPr>
        <u val="single"/>
        <sz val="11"/>
        <color indexed="8"/>
        <rFont val="Calibri"/>
        <family val="2"/>
      </rPr>
      <t>F</t>
    </r>
    <r>
      <rPr>
        <sz val="11"/>
        <color theme="1"/>
        <rFont val="Calibri"/>
        <family val="2"/>
      </rPr>
      <t xml:space="preserve">ile </t>
    </r>
    <r>
      <rPr>
        <u val="single"/>
        <sz val="11"/>
        <color indexed="8"/>
        <rFont val="Calibri"/>
        <family val="2"/>
      </rPr>
      <t>P</t>
    </r>
    <r>
      <rPr>
        <sz val="11"/>
        <color theme="1"/>
        <rFont val="Calibri"/>
        <family val="2"/>
      </rPr>
      <t>rint in Excel 2003 or Ribbon Print in Excel 2007,  and selecting which page you want to print, 1, 2, or 3.</t>
    </r>
  </si>
  <si>
    <r>
      <t xml:space="preserve">All Unique Preparations?  (3 preparations minimum exclusive of any overload classes.)  Enter </t>
    </r>
    <r>
      <rPr>
        <b/>
        <sz val="11"/>
        <color indexed="8"/>
        <rFont val="Calibri"/>
        <family val="2"/>
      </rPr>
      <t xml:space="preserve">Y </t>
    </r>
  </si>
  <si>
    <r>
      <t xml:space="preserve">All Unique Preparations?  (3 preparations minimum, exclusive of any overload classes.)  Enter </t>
    </r>
    <r>
      <rPr>
        <b/>
        <sz val="11"/>
        <color indexed="8"/>
        <rFont val="Calibri"/>
        <family val="2"/>
      </rPr>
      <t xml:space="preserve">Y </t>
    </r>
  </si>
  <si>
    <t>Assumptions, Rationale &amp; Guidelines:</t>
  </si>
  <si>
    <t>The calculation for regular load proceeds in order with Reassigned Time, Lecture, Lec/Lab, and then Lab only classes.  That has the affect of calculating overtime on contact hours for lab classes first then, then lec/lab, and then lecture classes.  This maximizes overload.</t>
  </si>
  <si>
    <t>There is provision for deferring one or more overload classes from Fall to Spring semester.  This enables a faculty member  to teach, for example, 6-3 hour classes in the Fall for 18 hours, and then 4-3 hour classes in the Spring for 12 hours, for a total of 30 hours for the year.</t>
  </si>
  <si>
    <t>It is possible, with the agreement of the chair and faculty member, and when total overload that is less than a full hour, to deferred it from Fall to Spring.  Otherwise, overload may be paid in the fall for hours that are needed to fill a full load in the Spring.  If this practice is followed, it will eliminate the need for Section 2.7 Adjusted Load Pay in the Academic Guide.</t>
  </si>
  <si>
    <t>Summer has been listed first because it is considered to be the first semester of the academic year, and that will help to avoid confusion about the proper faculty pay rate to use for the summer pay computation.</t>
  </si>
  <si>
    <t>Instructional Units Applied to Regular Load</t>
  </si>
  <si>
    <t xml:space="preserve">Total Overload in Instructional Units** </t>
  </si>
  <si>
    <t xml:space="preserve">Instructional Units Applied to Regular Load </t>
  </si>
  <si>
    <t>Faculty Salary Contract amount per next academic year</t>
  </si>
  <si>
    <t xml:space="preserve">Full-time Faculty Load, </t>
  </si>
  <si>
    <t>The range for contact hours for lecture/lab classes in the Academic Guide is from 34 to 40 with a target of 36 .  Overload will begin with the 37th contact hour instead of the 40th, as has been the previous practice.</t>
  </si>
  <si>
    <r>
      <t xml:space="preserve">Dean Signature: </t>
    </r>
    <r>
      <rPr>
        <sz val="14"/>
        <color indexed="8"/>
        <rFont val="Calibri"/>
        <family val="2"/>
      </rPr>
      <t>________________________________</t>
    </r>
  </si>
  <si>
    <t>**Note:  Anything more than 5 must be approved by the Provost (regular load for summer is 10).</t>
  </si>
  <si>
    <t>**Note:  Anything more than 7.5 must be approved by the Provost.</t>
  </si>
  <si>
    <t>AD Signature:</t>
  </si>
  <si>
    <t>AD Name:</t>
  </si>
  <si>
    <t>2023-2024</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</si>
</sst>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 numFmtId="167" formatCode="0.0000000000"/>
    <numFmt numFmtId="168" formatCode="0.00000000000"/>
    <numFmt numFmtId="169" formatCode="0.000000000"/>
    <numFmt numFmtId="170" formatCode="0.00000000"/>
    <numFmt numFmtId="171" formatCode="0.0000000"/>
    <numFmt numFmtId="172" formatCode="0.000000"/>
    <numFmt numFmtId="173" formatCode="&quot;$&quot;#,##0.00"/>
    <numFmt numFmtId="174" formatCode="0.0"/>
    <numFmt numFmtId="175" formatCode="0;\-0;;@\ "/>
    <numFmt numFmtId="176" formatCode="0;\-0;\4;@\ "/>
    <numFmt numFmtId="177" formatCode="0.0000;\-0;;@\ "/>
    <numFmt numFmtId="178" formatCode="_(&quot;$&quot;* #,##0.000_);_(&quot;$&quot;* \(#,##0.000\);_(&quot;$&quot;* &quot;-&quot;??_);_(@_)"/>
    <numFmt numFmtId="179" formatCode="_(&quot;$&quot;* #,##0.0_);_(&quot;$&quot;* \(#,##0.0\);_(&quot;$&quot;* &quot;-&quot;??_);_(@_)"/>
    <numFmt numFmtId="180" formatCode="_(&quot;$&quot;* #,##0_);_(&quot;$&quot;* \(#,##0\);_(&quot;$&quot;* &quot;-&quot;??_);_(@_)"/>
    <numFmt numFmtId="181" formatCode="&quot;$&quot;#,##0.0_);\(&quot;$&quot;#,##0.0\)"/>
    <numFmt numFmtId="182" formatCode="0.0%"/>
    <numFmt numFmtId="183" formatCode="&quot;$&quot;#,##0.0000_);\(&quot;$&quot;#,##0.0000\)"/>
  </numFmts>
  <fonts count="49">
    <font>
      <sz val="11"/>
      <color theme="1"/>
      <name val="Calibri"/>
      <family val="2"/>
    </font>
    <font>
      <sz val="11"/>
      <color indexed="8"/>
      <name val="Arial"/>
      <family val="2"/>
    </font>
    <font>
      <sz val="9"/>
      <name val="Lucida Sans"/>
      <family val="2"/>
    </font>
    <font>
      <sz val="9"/>
      <name val="Arial"/>
      <family val="2"/>
    </font>
    <font>
      <b/>
      <sz val="11"/>
      <color indexed="8"/>
      <name val="Calibri"/>
      <family val="2"/>
    </font>
    <font>
      <u val="single"/>
      <sz val="11"/>
      <color indexed="8"/>
      <name val="Calibri"/>
      <family val="2"/>
    </font>
    <font>
      <sz val="14"/>
      <color indexed="8"/>
      <name val="Calibri"/>
      <family val="2"/>
    </font>
    <font>
      <sz val="11"/>
      <color indexed="8"/>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6"/>
      <color indexed="8"/>
      <name val="Calibri"/>
      <family val="2"/>
    </font>
    <font>
      <sz val="11"/>
      <name val="Calibri"/>
      <family val="2"/>
    </font>
    <font>
      <sz val="18"/>
      <color indexed="8"/>
      <name val="Calibri"/>
      <family val="2"/>
    </font>
    <font>
      <b/>
      <sz val="14"/>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11"/>
      <color theme="1"/>
      <name val="Calibri"/>
      <family val="2"/>
    </font>
    <font>
      <sz val="16"/>
      <color theme="1"/>
      <name val="Calibri"/>
      <family val="2"/>
    </font>
    <font>
      <sz val="18"/>
      <color theme="1"/>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3" tint="0.799979984760284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thin"/>
      <right style="medium"/>
      <top/>
      <bottom style="thin"/>
    </border>
    <border>
      <left style="medium"/>
      <right style="medium"/>
      <top style="medium"/>
      <bottom style="medium"/>
    </border>
    <border>
      <left/>
      <right>
        <color indexed="63"/>
      </right>
      <top style="medium"/>
      <bottom style="medium"/>
    </border>
    <border>
      <left style="medium"/>
      <right/>
      <top style="medium"/>
      <bottom style="medium"/>
    </border>
    <border>
      <left/>
      <right/>
      <top/>
      <bottom style="thin"/>
    </border>
    <border>
      <left style="thin"/>
      <right style="thin"/>
      <top style="medium"/>
      <bottom>
        <color indexed="63"/>
      </bottom>
    </border>
    <border>
      <left style="thin"/>
      <right style="medium"/>
      <top style="medium"/>
      <bottom>
        <color indexed="63"/>
      </bottom>
    </border>
    <border>
      <left/>
      <right style="medium"/>
      <top style="medium"/>
      <bottom style="medium"/>
    </border>
    <border>
      <left style="thin"/>
      <right style="thin"/>
      <top/>
      <bottom style="thin"/>
    </border>
    <border>
      <left style="thin"/>
      <right style="thin"/>
      <top style="thin"/>
      <bottom style="thin"/>
    </border>
    <border>
      <left style="thin"/>
      <right style="thin"/>
      <top style="thin"/>
      <bottom/>
    </border>
    <border>
      <left style="medium"/>
      <right style="thin"/>
      <top style="medium"/>
      <bottom style="medium"/>
    </border>
    <border>
      <left style="thin"/>
      <right/>
      <top style="medium"/>
      <bottom style="medium"/>
    </border>
    <border>
      <left style="medium"/>
      <right style="medium"/>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medium"/>
      <right style="medium"/>
      <top style="thin"/>
      <bottom style="medium"/>
    </border>
    <border>
      <left style="medium"/>
      <right style="medium"/>
      <top>
        <color indexed="63"/>
      </top>
      <bottom style="thin"/>
    </border>
    <border>
      <left>
        <color indexed="63"/>
      </left>
      <right style="medium"/>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bottom style="medium"/>
    </border>
    <border>
      <left>
        <color indexed="63"/>
      </left>
      <right style="medium"/>
      <top style="medium"/>
      <bottom>
        <color indexed="63"/>
      </bottom>
    </border>
    <border>
      <left>
        <color indexed="63"/>
      </left>
      <right style="medium"/>
      <top/>
      <bottom style="medium"/>
    </border>
    <border>
      <left style="medium"/>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9">
    <xf numFmtId="0" fontId="0" fillId="0" borderId="0" xfId="0" applyFont="1" applyAlignment="1">
      <alignment/>
    </xf>
    <xf numFmtId="0" fontId="0" fillId="0" borderId="0" xfId="0" applyAlignment="1">
      <alignment horizontal="center" vertical="top" wrapText="1"/>
    </xf>
    <xf numFmtId="0" fontId="0" fillId="33" borderId="10" xfId="0" applyFill="1" applyBorder="1" applyAlignment="1">
      <alignment horizontal="center"/>
    </xf>
    <xf numFmtId="2" fontId="0" fillId="33" borderId="11" xfId="0" applyNumberFormat="1" applyFill="1" applyBorder="1" applyAlignment="1">
      <alignment horizontal="center"/>
    </xf>
    <xf numFmtId="0" fontId="0" fillId="0" borderId="0" xfId="0" applyFill="1" applyBorder="1" applyAlignment="1">
      <alignment horizontal="right"/>
    </xf>
    <xf numFmtId="0" fontId="0" fillId="0" borderId="0" xfId="0" applyFill="1" applyAlignment="1">
      <alignment/>
    </xf>
    <xf numFmtId="0" fontId="0" fillId="0" borderId="0" xfId="0" applyAlignment="1">
      <alignment/>
    </xf>
    <xf numFmtId="0" fontId="0" fillId="0" borderId="0" xfId="0" applyAlignment="1" applyProtection="1">
      <alignment/>
      <protection/>
    </xf>
    <xf numFmtId="2" fontId="45" fillId="33" borderId="12" xfId="0" applyNumberFormat="1" applyFont="1" applyFill="1" applyBorder="1" applyAlignment="1" applyProtection="1" quotePrefix="1">
      <alignment horizontal="center"/>
      <protection/>
    </xf>
    <xf numFmtId="0" fontId="0" fillId="0" borderId="0" xfId="0" applyBorder="1" applyAlignment="1">
      <alignment/>
    </xf>
    <xf numFmtId="0" fontId="46" fillId="0" borderId="0" xfId="0" applyFont="1" applyFill="1" applyBorder="1" applyAlignment="1">
      <alignment horizontal="center" vertical="center" textRotation="90"/>
    </xf>
    <xf numFmtId="2" fontId="0" fillId="0" borderId="0" xfId="0" applyNumberFormat="1" applyFill="1" applyBorder="1" applyAlignment="1">
      <alignment horizontal="center"/>
    </xf>
    <xf numFmtId="2" fontId="0" fillId="33" borderId="10" xfId="0" applyNumberFormat="1" applyFill="1" applyBorder="1" applyAlignment="1">
      <alignment horizontal="center"/>
    </xf>
    <xf numFmtId="0" fontId="25" fillId="33" borderId="13" xfId="0" applyFont="1" applyFill="1" applyBorder="1" applyAlignment="1">
      <alignment horizontal="center"/>
    </xf>
    <xf numFmtId="0" fontId="25" fillId="33" borderId="13" xfId="0" applyFont="1" applyFill="1" applyBorder="1" applyAlignment="1" applyProtection="1">
      <alignment horizontal="center"/>
      <protection/>
    </xf>
    <xf numFmtId="2" fontId="25" fillId="33" borderId="13" xfId="0" applyNumberFormat="1" applyFont="1" applyFill="1" applyBorder="1" applyAlignment="1">
      <alignment horizontal="center"/>
    </xf>
    <xf numFmtId="0" fontId="0" fillId="33" borderId="14" xfId="0" applyFill="1" applyBorder="1" applyAlignment="1">
      <alignment horizontal="right"/>
    </xf>
    <xf numFmtId="0" fontId="0" fillId="33" borderId="15" xfId="0" applyFill="1" applyBorder="1" applyAlignment="1">
      <alignment horizontal="right"/>
    </xf>
    <xf numFmtId="0" fontId="0" fillId="33" borderId="14" xfId="0" applyFill="1" applyBorder="1" applyAlignment="1">
      <alignment horizontal="right"/>
    </xf>
    <xf numFmtId="0" fontId="47" fillId="0" borderId="0" xfId="0" applyFont="1" applyAlignment="1">
      <alignment horizontal="center"/>
    </xf>
    <xf numFmtId="0" fontId="47" fillId="0" borderId="0" xfId="0" applyFont="1" applyAlignment="1">
      <alignment horizontal="right"/>
    </xf>
    <xf numFmtId="0" fontId="48" fillId="0" borderId="0" xfId="0" applyFont="1" applyAlignment="1">
      <alignment/>
    </xf>
    <xf numFmtId="0" fontId="0" fillId="0" borderId="16" xfId="0" applyBorder="1" applyAlignment="1">
      <alignment/>
    </xf>
    <xf numFmtId="0" fontId="0" fillId="33" borderId="17" xfId="0" applyFill="1" applyBorder="1" applyAlignment="1">
      <alignment horizontal="center"/>
    </xf>
    <xf numFmtId="2" fontId="0" fillId="33" borderId="18" xfId="0" applyNumberFormat="1" applyFill="1" applyBorder="1" applyAlignment="1">
      <alignment horizontal="center"/>
    </xf>
    <xf numFmtId="0" fontId="0" fillId="33" borderId="19" xfId="0" applyFill="1" applyBorder="1" applyAlignment="1">
      <alignment horizontal="right"/>
    </xf>
    <xf numFmtId="2" fontId="0" fillId="33" borderId="13" xfId="0" applyNumberFormat="1" applyFill="1" applyBorder="1" applyAlignment="1" applyProtection="1">
      <alignment horizontal="left"/>
      <protection/>
    </xf>
    <xf numFmtId="0" fontId="0" fillId="33" borderId="14" xfId="0" applyFill="1" applyBorder="1" applyAlignment="1">
      <alignment horizontal="right"/>
    </xf>
    <xf numFmtId="0" fontId="0" fillId="2" borderId="20" xfId="0" applyFill="1" applyBorder="1" applyAlignment="1" applyProtection="1">
      <alignment horizontal="left"/>
      <protection locked="0"/>
    </xf>
    <xf numFmtId="0" fontId="0" fillId="2" borderId="20" xfId="0" applyFill="1" applyBorder="1" applyAlignment="1" applyProtection="1">
      <alignment horizontal="center"/>
      <protection locked="0"/>
    </xf>
    <xf numFmtId="0" fontId="0" fillId="2" borderId="21" xfId="0" applyFill="1" applyBorder="1" applyAlignment="1" applyProtection="1">
      <alignment horizontal="left"/>
      <protection locked="0"/>
    </xf>
    <xf numFmtId="0" fontId="0" fillId="2" borderId="21" xfId="0" applyFill="1" applyBorder="1" applyAlignment="1" applyProtection="1">
      <alignment horizontal="center"/>
      <protection locked="0"/>
    </xf>
    <xf numFmtId="0" fontId="0" fillId="2" borderId="22" xfId="0" applyFill="1" applyBorder="1" applyAlignment="1" applyProtection="1">
      <alignment horizontal="left"/>
      <protection locked="0"/>
    </xf>
    <xf numFmtId="0" fontId="0" fillId="2" borderId="22" xfId="0" applyFill="1" applyBorder="1" applyAlignment="1" applyProtection="1">
      <alignment horizontal="center"/>
      <protection locked="0"/>
    </xf>
    <xf numFmtId="2" fontId="0" fillId="2" borderId="23" xfId="0" applyNumberFormat="1" applyFill="1" applyBorder="1" applyAlignment="1" applyProtection="1">
      <alignment horizontal="center"/>
      <protection locked="0"/>
    </xf>
    <xf numFmtId="2" fontId="0" fillId="2" borderId="10" xfId="0" applyNumberFormat="1" applyFill="1" applyBorder="1" applyAlignment="1" applyProtection="1">
      <alignment horizontal="center"/>
      <protection locked="0"/>
    </xf>
    <xf numFmtId="2" fontId="0" fillId="2" borderId="24" xfId="0" applyNumberFormat="1" applyFill="1" applyBorder="1" applyAlignment="1" applyProtection="1">
      <alignment horizontal="center"/>
      <protection locked="0"/>
    </xf>
    <xf numFmtId="7" fontId="0" fillId="0" borderId="0" xfId="0" applyNumberFormat="1" applyFill="1" applyBorder="1" applyAlignment="1">
      <alignment horizontal="right"/>
    </xf>
    <xf numFmtId="2" fontId="0" fillId="0" borderId="0" xfId="0" applyNumberFormat="1" applyFill="1" applyBorder="1" applyAlignment="1" applyProtection="1">
      <alignment horizontal="left"/>
      <protection/>
    </xf>
    <xf numFmtId="0" fontId="2" fillId="0" borderId="0" xfId="0" applyFont="1" applyAlignment="1" applyProtection="1">
      <alignment/>
      <protection locked="0"/>
    </xf>
    <xf numFmtId="2" fontId="2" fillId="0" borderId="0" xfId="0" applyNumberFormat="1" applyFont="1" applyAlignment="1" applyProtection="1">
      <alignment/>
      <protection locked="0"/>
    </xf>
    <xf numFmtId="0" fontId="3" fillId="0" borderId="0" xfId="0" applyFont="1" applyAlignment="1">
      <alignment/>
    </xf>
    <xf numFmtId="2" fontId="0" fillId="2" borderId="25" xfId="0" applyNumberFormat="1" applyFill="1" applyBorder="1" applyAlignment="1" applyProtection="1">
      <alignment horizontal="left"/>
      <protection locked="0"/>
    </xf>
    <xf numFmtId="0" fontId="0" fillId="2" borderId="26" xfId="0" applyFill="1" applyBorder="1" applyAlignment="1" applyProtection="1">
      <alignment horizontal="left"/>
      <protection locked="0"/>
    </xf>
    <xf numFmtId="0" fontId="0" fillId="2" borderId="27" xfId="0" applyFill="1" applyBorder="1" applyAlignment="1" applyProtection="1">
      <alignment horizontal="left"/>
      <protection locked="0"/>
    </xf>
    <xf numFmtId="0" fontId="0" fillId="2" borderId="28" xfId="0" applyFill="1" applyBorder="1" applyAlignment="1" applyProtection="1">
      <alignment horizontal="left"/>
      <protection locked="0"/>
    </xf>
    <xf numFmtId="0" fontId="0" fillId="33" borderId="14" xfId="0" applyFill="1" applyBorder="1" applyAlignment="1">
      <alignment horizontal="right"/>
    </xf>
    <xf numFmtId="0" fontId="0" fillId="33" borderId="19" xfId="0" applyFill="1" applyBorder="1" applyAlignment="1">
      <alignment horizontal="right"/>
    </xf>
    <xf numFmtId="2" fontId="0" fillId="33" borderId="19" xfId="0" applyNumberFormat="1" applyFill="1" applyBorder="1" applyAlignment="1">
      <alignment horizontal="center"/>
    </xf>
    <xf numFmtId="0" fontId="0" fillId="2" borderId="13" xfId="0" applyFill="1" applyBorder="1" applyAlignment="1" applyProtection="1">
      <alignment horizontal="center"/>
      <protection locked="0"/>
    </xf>
    <xf numFmtId="0" fontId="25" fillId="33" borderId="15" xfId="0" applyFont="1" applyFill="1" applyBorder="1" applyAlignment="1">
      <alignment/>
    </xf>
    <xf numFmtId="0" fontId="25" fillId="33" borderId="14" xfId="0" applyFont="1" applyFill="1" applyBorder="1" applyAlignment="1">
      <alignment/>
    </xf>
    <xf numFmtId="0" fontId="25" fillId="33" borderId="19" xfId="0" applyFont="1" applyFill="1" applyBorder="1" applyAlignment="1">
      <alignment horizontal="right"/>
    </xf>
    <xf numFmtId="0" fontId="25" fillId="33" borderId="15" xfId="0" applyFont="1" applyFill="1" applyBorder="1" applyAlignment="1" applyProtection="1">
      <alignment/>
      <protection/>
    </xf>
    <xf numFmtId="0" fontId="25" fillId="33" borderId="14" xfId="0" applyFont="1" applyFill="1" applyBorder="1" applyAlignment="1" applyProtection="1">
      <alignment/>
      <protection/>
    </xf>
    <xf numFmtId="0" fontId="0" fillId="33" borderId="14" xfId="0" applyFill="1" applyBorder="1" applyAlignment="1">
      <alignment horizontal="right"/>
    </xf>
    <xf numFmtId="0" fontId="0" fillId="33" borderId="15" xfId="0" applyFill="1" applyBorder="1" applyAlignment="1">
      <alignment horizontal="right"/>
    </xf>
    <xf numFmtId="2" fontId="0" fillId="33" borderId="25" xfId="0" applyNumberFormat="1" applyFill="1" applyBorder="1" applyAlignment="1" applyProtection="1">
      <alignment horizontal="left"/>
      <protection/>
    </xf>
    <xf numFmtId="2" fontId="45" fillId="2" borderId="12" xfId="0" applyNumberFormat="1" applyFont="1" applyFill="1" applyBorder="1" applyAlignment="1" applyProtection="1" quotePrefix="1">
      <alignment horizontal="left"/>
      <protection locked="0"/>
    </xf>
    <xf numFmtId="2" fontId="45" fillId="2" borderId="25" xfId="0" applyNumberFormat="1" applyFont="1" applyFill="1" applyBorder="1" applyAlignment="1" applyProtection="1" quotePrefix="1">
      <alignment horizontal="left"/>
      <protection locked="0"/>
    </xf>
    <xf numFmtId="2" fontId="0" fillId="2" borderId="29" xfId="0" applyNumberFormat="1" applyFill="1" applyBorder="1" applyAlignment="1" applyProtection="1">
      <alignment horizontal="left"/>
      <protection locked="0"/>
    </xf>
    <xf numFmtId="2" fontId="0" fillId="2" borderId="30" xfId="0" applyNumberFormat="1" applyFill="1" applyBorder="1" applyAlignment="1" applyProtection="1">
      <alignment horizontal="left"/>
      <protection locked="0"/>
    </xf>
    <xf numFmtId="2" fontId="0" fillId="2" borderId="31" xfId="0" applyNumberFormat="1" applyFill="1" applyBorder="1" applyAlignment="1" applyProtection="1">
      <alignment horizontal="left"/>
      <protection locked="0"/>
    </xf>
    <xf numFmtId="2" fontId="45" fillId="2" borderId="12" xfId="0" applyNumberFormat="1" applyFont="1" applyFill="1" applyBorder="1" applyAlignment="1" applyProtection="1">
      <alignment horizontal="left"/>
      <protection locked="0"/>
    </xf>
    <xf numFmtId="20" fontId="0" fillId="2" borderId="20" xfId="0" applyNumberFormat="1" applyFill="1" applyBorder="1" applyAlignment="1" applyProtection="1">
      <alignment horizontal="center"/>
      <protection locked="0"/>
    </xf>
    <xf numFmtId="10" fontId="45" fillId="33" borderId="19" xfId="0" applyNumberFormat="1" applyFont="1" applyFill="1" applyBorder="1" applyAlignment="1">
      <alignment horizontal="center"/>
    </xf>
    <xf numFmtId="0" fontId="0" fillId="0" borderId="0" xfId="0" applyAlignment="1" applyProtection="1">
      <alignment/>
      <protection locked="0"/>
    </xf>
    <xf numFmtId="0" fontId="0" fillId="34" borderId="21" xfId="0" applyFill="1" applyBorder="1" applyAlignment="1" applyProtection="1">
      <alignment/>
      <protection locked="0"/>
    </xf>
    <xf numFmtId="0" fontId="0" fillId="34" borderId="21" xfId="0" applyFill="1" applyBorder="1" applyAlignment="1" applyProtection="1">
      <alignment horizontal="center"/>
      <protection locked="0"/>
    </xf>
    <xf numFmtId="0" fontId="0" fillId="0" borderId="21" xfId="0" applyBorder="1" applyAlignment="1" applyProtection="1">
      <alignment/>
      <protection locked="0"/>
    </xf>
    <xf numFmtId="0" fontId="0" fillId="0" borderId="0" xfId="0" applyFill="1" applyBorder="1" applyAlignment="1" applyProtection="1">
      <alignment/>
      <protection locked="0"/>
    </xf>
    <xf numFmtId="0" fontId="45" fillId="0" borderId="0" xfId="0" applyFont="1" applyAlignment="1" applyProtection="1">
      <alignment/>
      <protection locked="0"/>
    </xf>
    <xf numFmtId="0" fontId="0" fillId="0" borderId="0" xfId="0" applyAlignment="1" applyProtection="1" quotePrefix="1">
      <alignment horizontal="center"/>
      <protection locked="0"/>
    </xf>
    <xf numFmtId="0" fontId="0" fillId="0" borderId="0" xfId="0" applyAlignment="1" applyProtection="1">
      <alignment horizontal="center"/>
      <protection locked="0"/>
    </xf>
    <xf numFmtId="0" fontId="0" fillId="0" borderId="0" xfId="0" applyAlignment="1" applyProtection="1">
      <alignment vertical="top" wrapText="1"/>
      <protection locked="0"/>
    </xf>
    <xf numFmtId="0" fontId="0" fillId="0" borderId="21" xfId="0" applyBorder="1" applyAlignment="1" applyProtection="1">
      <alignment horizontal="center"/>
      <protection/>
    </xf>
    <xf numFmtId="0" fontId="25" fillId="0" borderId="21" xfId="0" applyFont="1" applyBorder="1" applyAlignment="1" applyProtection="1">
      <alignment horizontal="center"/>
      <protection/>
    </xf>
    <xf numFmtId="2" fontId="25" fillId="0" borderId="21" xfId="0" applyNumberFormat="1" applyFont="1" applyBorder="1" applyAlignment="1" applyProtection="1">
      <alignment horizontal="center"/>
      <protection/>
    </xf>
    <xf numFmtId="5" fontId="0" fillId="6" borderId="0" xfId="44" applyNumberFormat="1" applyFont="1" applyFill="1" applyAlignment="1" applyProtection="1">
      <alignment horizontal="center"/>
      <protection/>
    </xf>
    <xf numFmtId="10" fontId="0" fillId="6" borderId="0" xfId="44" applyNumberFormat="1" applyFont="1" applyFill="1" applyAlignment="1" applyProtection="1">
      <alignment horizontal="center"/>
      <protection/>
    </xf>
    <xf numFmtId="0" fontId="48" fillId="0" borderId="0" xfId="0" applyFont="1" applyAlignment="1">
      <alignment/>
    </xf>
    <xf numFmtId="173" fontId="0" fillId="33" borderId="15" xfId="0" applyNumberFormat="1" applyFill="1" applyBorder="1" applyAlignment="1">
      <alignment horizontal="right"/>
    </xf>
    <xf numFmtId="173" fontId="0" fillId="33" borderId="19" xfId="0" applyNumberFormat="1" applyFill="1" applyBorder="1" applyAlignment="1">
      <alignment horizontal="right"/>
    </xf>
    <xf numFmtId="0" fontId="0" fillId="33" borderId="32" xfId="0" applyFill="1" applyBorder="1" applyAlignment="1">
      <alignment horizontal="center" wrapText="1"/>
    </xf>
    <xf numFmtId="0" fontId="0" fillId="33" borderId="33" xfId="0" applyFill="1" applyBorder="1" applyAlignment="1">
      <alignment horizontal="center" wrapText="1"/>
    </xf>
    <xf numFmtId="0" fontId="0" fillId="33" borderId="34" xfId="0" applyFill="1" applyBorder="1" applyAlignment="1">
      <alignment horizontal="center" wrapText="1"/>
    </xf>
    <xf numFmtId="7" fontId="0" fillId="2" borderId="15" xfId="44" applyNumberFormat="1" applyFont="1" applyFill="1" applyBorder="1" applyAlignment="1" applyProtection="1">
      <alignment/>
      <protection locked="0"/>
    </xf>
    <xf numFmtId="7" fontId="0" fillId="2" borderId="19" xfId="44" applyNumberFormat="1" applyFont="1" applyFill="1" applyBorder="1" applyAlignment="1" applyProtection="1">
      <alignment/>
      <protection locked="0"/>
    </xf>
    <xf numFmtId="173" fontId="0" fillId="33" borderId="15" xfId="44" applyNumberFormat="1" applyFont="1" applyFill="1" applyBorder="1" applyAlignment="1">
      <alignment/>
    </xf>
    <xf numFmtId="173" fontId="0" fillId="33" borderId="19" xfId="44" applyNumberFormat="1" applyFont="1" applyFill="1" applyBorder="1" applyAlignment="1">
      <alignment/>
    </xf>
    <xf numFmtId="0" fontId="46" fillId="33" borderId="32" xfId="0" applyFont="1" applyFill="1" applyBorder="1" applyAlignment="1">
      <alignment horizontal="center" vertical="center" textRotation="90"/>
    </xf>
    <xf numFmtId="0" fontId="46" fillId="33" borderId="33" xfId="0" applyFont="1" applyFill="1" applyBorder="1" applyAlignment="1">
      <alignment horizontal="center" vertical="center" textRotation="90"/>
    </xf>
    <xf numFmtId="0" fontId="46" fillId="33" borderId="34" xfId="0" applyFont="1" applyFill="1" applyBorder="1" applyAlignment="1">
      <alignment horizontal="center" vertical="center" textRotation="90"/>
    </xf>
    <xf numFmtId="0" fontId="0" fillId="33" borderId="14" xfId="0" applyFill="1" applyBorder="1" applyAlignment="1">
      <alignment horizontal="right"/>
    </xf>
    <xf numFmtId="7" fontId="0" fillId="33" borderId="15" xfId="44" applyNumberFormat="1" applyFont="1" applyFill="1" applyBorder="1" applyAlignment="1">
      <alignment/>
    </xf>
    <xf numFmtId="7" fontId="0" fillId="33" borderId="19" xfId="44" applyNumberFormat="1" applyFont="1" applyFill="1" applyBorder="1" applyAlignment="1">
      <alignment/>
    </xf>
    <xf numFmtId="0" fontId="0" fillId="33" borderId="35" xfId="0" applyFill="1" applyBorder="1" applyAlignment="1">
      <alignment horizontal="center" wrapText="1"/>
    </xf>
    <xf numFmtId="0" fontId="0" fillId="33" borderId="31" xfId="0" applyFill="1" applyBorder="1" applyAlignment="1">
      <alignment horizontal="center" wrapText="1"/>
    </xf>
    <xf numFmtId="0" fontId="0" fillId="33" borderId="36" xfId="0" applyFill="1" applyBorder="1" applyAlignment="1">
      <alignment horizontal="center" wrapText="1"/>
    </xf>
    <xf numFmtId="0" fontId="0" fillId="2" borderId="16" xfId="0" applyFill="1" applyBorder="1" applyAlignment="1" applyProtection="1">
      <alignment/>
      <protection locked="0"/>
    </xf>
    <xf numFmtId="7" fontId="0" fillId="33" borderId="15" xfId="0" applyNumberFormat="1" applyFill="1" applyBorder="1" applyAlignment="1">
      <alignment horizontal="right"/>
    </xf>
    <xf numFmtId="0" fontId="0" fillId="33" borderId="19" xfId="0" applyFill="1" applyBorder="1" applyAlignment="1">
      <alignment horizontal="right"/>
    </xf>
    <xf numFmtId="7" fontId="0" fillId="33" borderId="37" xfId="0" applyNumberFormat="1" applyFill="1" applyBorder="1" applyAlignment="1">
      <alignment horizontal="right"/>
    </xf>
    <xf numFmtId="0" fontId="0" fillId="33" borderId="36" xfId="0" applyFill="1" applyBorder="1" applyAlignment="1">
      <alignment horizontal="right"/>
    </xf>
    <xf numFmtId="0" fontId="47" fillId="2" borderId="0" xfId="0" applyFont="1" applyFill="1" applyAlignment="1" applyProtection="1">
      <alignment horizontal="left"/>
      <protection locked="0"/>
    </xf>
    <xf numFmtId="0" fontId="0" fillId="33" borderId="15" xfId="0" applyFill="1" applyBorder="1" applyAlignment="1">
      <alignment horizontal="right"/>
    </xf>
    <xf numFmtId="0" fontId="0" fillId="0" borderId="0" xfId="0" applyAlignment="1" applyProtection="1">
      <alignment vertical="top" wrapText="1"/>
      <protection locked="0"/>
    </xf>
    <xf numFmtId="0" fontId="25" fillId="34" borderId="38" xfId="0" applyFont="1" applyFill="1" applyBorder="1" applyAlignment="1" applyProtection="1">
      <alignment horizontal="left" vertical="top" wrapText="1"/>
      <protection locked="0"/>
    </xf>
    <xf numFmtId="0" fontId="25" fillId="34" borderId="39" xfId="0" applyFont="1" applyFill="1" applyBorder="1" applyAlignment="1" applyProtection="1">
      <alignment horizontal="left" vertical="top" wrapText="1"/>
      <protection locked="0"/>
    </xf>
    <xf numFmtId="0" fontId="25" fillId="34" borderId="28" xfId="0" applyFont="1" applyFill="1" applyBorder="1" applyAlignment="1" applyProtection="1">
      <alignment horizontal="left" vertical="top" wrapText="1"/>
      <protection locked="0"/>
    </xf>
    <xf numFmtId="0" fontId="25" fillId="34" borderId="40" xfId="0" applyFont="1" applyFill="1" applyBorder="1" applyAlignment="1" applyProtection="1">
      <alignment horizontal="left" vertical="top" wrapText="1"/>
      <protection locked="0"/>
    </xf>
    <xf numFmtId="0" fontId="25" fillId="34" borderId="0" xfId="0" applyFont="1" applyFill="1" applyBorder="1" applyAlignment="1" applyProtection="1">
      <alignment horizontal="left" vertical="top" wrapText="1"/>
      <protection locked="0"/>
    </xf>
    <xf numFmtId="0" fontId="25" fillId="34" borderId="41" xfId="0" applyFont="1" applyFill="1" applyBorder="1" applyAlignment="1" applyProtection="1">
      <alignment horizontal="left" vertical="top" wrapText="1"/>
      <protection locked="0"/>
    </xf>
    <xf numFmtId="0" fontId="25" fillId="34" borderId="42" xfId="0" applyFont="1" applyFill="1" applyBorder="1" applyAlignment="1" applyProtection="1">
      <alignment horizontal="left" vertical="top" wrapText="1"/>
      <protection locked="0"/>
    </xf>
    <xf numFmtId="0" fontId="25" fillId="34" borderId="16" xfId="0" applyFont="1" applyFill="1" applyBorder="1" applyAlignment="1" applyProtection="1">
      <alignment horizontal="left" vertical="top" wrapText="1"/>
      <protection locked="0"/>
    </xf>
    <xf numFmtId="0" fontId="25" fillId="34" borderId="26" xfId="0" applyFont="1" applyFill="1" applyBorder="1" applyAlignment="1" applyProtection="1">
      <alignment horizontal="left" vertical="top" wrapText="1"/>
      <protection locked="0"/>
    </xf>
    <xf numFmtId="0" fontId="0" fillId="34" borderId="43" xfId="0" applyFill="1" applyBorder="1" applyAlignment="1" applyProtection="1">
      <alignment horizontal="center"/>
      <protection locked="0"/>
    </xf>
    <xf numFmtId="0" fontId="0" fillId="34" borderId="44" xfId="0" applyFill="1" applyBorder="1" applyAlignment="1" applyProtection="1">
      <alignment horizontal="center"/>
      <protection locked="0"/>
    </xf>
    <xf numFmtId="0" fontId="0" fillId="34" borderId="27" xfId="0"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96"/>
  <sheetViews>
    <sheetView tabSelected="1" zoomScalePageLayoutView="0" workbookViewId="0" topLeftCell="A1">
      <selection activeCell="L25" sqref="L25:M25"/>
    </sheetView>
  </sheetViews>
  <sheetFormatPr defaultColWidth="9.140625" defaultRowHeight="15"/>
  <cols>
    <col min="1" max="1" width="4.57421875" style="6" customWidth="1"/>
    <col min="2" max="2" width="7.7109375" style="6" customWidth="1"/>
    <col min="3" max="3" width="7.28125" style="6" customWidth="1"/>
    <col min="4" max="4" width="7.7109375" style="6" customWidth="1"/>
    <col min="5" max="5" width="8.140625" style="6" customWidth="1"/>
    <col min="6" max="6" width="12.28125" style="6" customWidth="1"/>
    <col min="7" max="7" width="9.421875" style="6" customWidth="1"/>
    <col min="8" max="9" width="9.140625" style="6" customWidth="1"/>
    <col min="10" max="10" width="10.8515625" style="6" customWidth="1"/>
    <col min="11" max="11" width="8.421875" style="6" customWidth="1"/>
    <col min="12" max="12" width="7.421875" style="6" customWidth="1"/>
    <col min="13" max="13" width="8.28125" style="6" customWidth="1"/>
    <col min="14" max="14" width="25.57421875" style="6" customWidth="1"/>
    <col min="15" max="16384" width="9.140625" style="6" customWidth="1"/>
  </cols>
  <sheetData>
    <row r="1" spans="2:14" ht="23.25">
      <c r="B1" s="19"/>
      <c r="C1" s="19"/>
      <c r="D1" s="19"/>
      <c r="E1" s="19"/>
      <c r="F1" s="19"/>
      <c r="G1" s="19"/>
      <c r="H1" s="19"/>
      <c r="I1" s="20" t="s">
        <v>68</v>
      </c>
      <c r="J1" s="104" t="s">
        <v>75</v>
      </c>
      <c r="K1" s="104"/>
      <c r="L1" s="19"/>
      <c r="M1" s="19"/>
      <c r="N1" s="19"/>
    </row>
    <row r="2" spans="1:14" ht="18.75">
      <c r="A2"/>
      <c r="B2" s="21" t="s">
        <v>74</v>
      </c>
      <c r="C2"/>
      <c r="D2" s="9"/>
      <c r="E2" s="99"/>
      <c r="F2" s="99"/>
      <c r="G2" s="99"/>
      <c r="H2" s="99"/>
      <c r="I2" s="99"/>
      <c r="J2" s="80" t="s">
        <v>73</v>
      </c>
      <c r="K2" s="9"/>
      <c r="L2" s="22"/>
      <c r="M2" s="22"/>
      <c r="N2" s="22"/>
    </row>
    <row r="3" spans="1:14" ht="15.75" customHeight="1">
      <c r="A3"/>
      <c r="B3" s="21" t="s">
        <v>22</v>
      </c>
      <c r="C3"/>
      <c r="D3"/>
      <c r="E3" s="99"/>
      <c r="F3" s="99"/>
      <c r="G3" s="99"/>
      <c r="H3" s="99"/>
      <c r="I3" s="99"/>
      <c r="J3" s="21" t="s">
        <v>70</v>
      </c>
      <c r="K3" s="5"/>
      <c r="L3"/>
      <c r="M3"/>
      <c r="N3"/>
    </row>
    <row r="4" ht="15.75" thickBot="1"/>
    <row r="5" spans="1:14" ht="15.75" customHeight="1">
      <c r="A5" s="90" t="s">
        <v>25</v>
      </c>
      <c r="B5" s="96" t="s">
        <v>15</v>
      </c>
      <c r="C5" s="83" t="s">
        <v>2</v>
      </c>
      <c r="D5" s="83" t="s">
        <v>13</v>
      </c>
      <c r="E5" s="83" t="s">
        <v>42</v>
      </c>
      <c r="F5" s="83" t="s">
        <v>16</v>
      </c>
      <c r="G5" s="83" t="s">
        <v>43</v>
      </c>
      <c r="H5" s="83" t="s">
        <v>44</v>
      </c>
      <c r="I5" s="83" t="s">
        <v>45</v>
      </c>
      <c r="J5" s="83" t="s">
        <v>4</v>
      </c>
      <c r="K5" s="83" t="s">
        <v>17</v>
      </c>
      <c r="L5" s="83" t="s">
        <v>18</v>
      </c>
      <c r="M5" s="83" t="s">
        <v>3</v>
      </c>
      <c r="N5" s="83" t="s">
        <v>20</v>
      </c>
    </row>
    <row r="6" spans="1:14" ht="15">
      <c r="A6" s="91"/>
      <c r="B6" s="97"/>
      <c r="C6" s="84"/>
      <c r="D6" s="84"/>
      <c r="E6" s="84"/>
      <c r="F6" s="84"/>
      <c r="G6" s="84"/>
      <c r="H6" s="84"/>
      <c r="I6" s="84"/>
      <c r="J6" s="84"/>
      <c r="K6" s="84"/>
      <c r="L6" s="84"/>
      <c r="M6" s="84"/>
      <c r="N6" s="84"/>
    </row>
    <row r="7" spans="1:14" ht="15.75" thickBot="1">
      <c r="A7" s="91"/>
      <c r="B7" s="98"/>
      <c r="C7" s="85"/>
      <c r="D7" s="85"/>
      <c r="E7" s="85"/>
      <c r="F7" s="85"/>
      <c r="G7" s="85"/>
      <c r="H7" s="85"/>
      <c r="I7" s="85"/>
      <c r="J7" s="85"/>
      <c r="K7" s="85"/>
      <c r="L7" s="85"/>
      <c r="M7" s="85"/>
      <c r="N7" s="85"/>
    </row>
    <row r="8" spans="1:14" ht="15" customHeight="1">
      <c r="A8" s="91"/>
      <c r="B8" s="43"/>
      <c r="C8" s="29"/>
      <c r="D8" s="28"/>
      <c r="E8" s="29"/>
      <c r="F8" s="29"/>
      <c r="G8" s="29"/>
      <c r="H8" s="29"/>
      <c r="I8" s="29"/>
      <c r="J8" s="29"/>
      <c r="K8" s="29"/>
      <c r="L8" s="29"/>
      <c r="M8" s="8">
        <f>IF(SUM(G8:J8)=0,"",J8+G8+(H8*'Variables &amp; Assumptions'!G$6)+(I8*'Variables &amp; Assumptions'!G$7))</f>
      </c>
      <c r="N8" s="58"/>
    </row>
    <row r="9" spans="1:14" ht="15">
      <c r="A9" s="91"/>
      <c r="B9" s="44"/>
      <c r="C9" s="31"/>
      <c r="D9" s="28"/>
      <c r="E9" s="29"/>
      <c r="F9" s="29"/>
      <c r="G9" s="31"/>
      <c r="H9" s="31"/>
      <c r="I9" s="31"/>
      <c r="J9" s="31"/>
      <c r="K9" s="31"/>
      <c r="L9" s="31"/>
      <c r="M9" s="8">
        <f>IF(SUM(G9:J9)=0,"",J9+G9+(H9*'Variables &amp; Assumptions'!G$6)+(I9*'Variables &amp; Assumptions'!G$7))</f>
      </c>
      <c r="N9" s="58"/>
    </row>
    <row r="10" spans="1:14" ht="15">
      <c r="A10" s="91"/>
      <c r="B10" s="44"/>
      <c r="C10" s="31"/>
      <c r="D10" s="28"/>
      <c r="E10" s="29"/>
      <c r="F10" s="29"/>
      <c r="G10" s="31"/>
      <c r="H10" s="31"/>
      <c r="I10" s="31"/>
      <c r="J10" s="31"/>
      <c r="K10" s="31"/>
      <c r="L10" s="31"/>
      <c r="M10" s="8">
        <f>IF(SUM(G10:J10)=0,"",J10+G10+(H10*'Variables &amp; Assumptions'!G$6)+(I10*'Variables &amp; Assumptions'!G$7))</f>
      </c>
      <c r="N10" s="58"/>
    </row>
    <row r="11" spans="1:14" ht="15">
      <c r="A11" s="91"/>
      <c r="B11" s="44"/>
      <c r="C11" s="31"/>
      <c r="D11" s="28"/>
      <c r="E11" s="29"/>
      <c r="F11" s="29"/>
      <c r="G11" s="31"/>
      <c r="H11" s="31"/>
      <c r="I11" s="31"/>
      <c r="J11" s="31"/>
      <c r="K11" s="31"/>
      <c r="L11" s="31"/>
      <c r="M11" s="8">
        <f>IF(SUM(G11:J11)=0,"",J11+G11+(H11*'Variables &amp; Assumptions'!G$6)+(I11*'Variables &amp; Assumptions'!G$7))</f>
      </c>
      <c r="N11" s="58"/>
    </row>
    <row r="12" spans="1:14" ht="15">
      <c r="A12" s="91"/>
      <c r="B12" s="44"/>
      <c r="C12" s="31"/>
      <c r="D12" s="28"/>
      <c r="E12" s="29"/>
      <c r="F12" s="29"/>
      <c r="G12" s="31"/>
      <c r="H12" s="31"/>
      <c r="I12" s="31"/>
      <c r="J12" s="31"/>
      <c r="K12" s="31"/>
      <c r="L12" s="31"/>
      <c r="M12" s="8">
        <f>IF(SUM(G12:J12)=0,"",J12+G12+(H12*'Variables &amp; Assumptions'!G$6)+(I12*'Variables &amp; Assumptions'!G$7))</f>
      </c>
      <c r="N12" s="58"/>
    </row>
    <row r="13" spans="1:14" ht="15">
      <c r="A13" s="91"/>
      <c r="B13" s="44"/>
      <c r="C13" s="31"/>
      <c r="D13" s="28"/>
      <c r="E13" s="29"/>
      <c r="F13" s="29"/>
      <c r="G13" s="31"/>
      <c r="H13" s="31"/>
      <c r="I13" s="31"/>
      <c r="J13" s="31"/>
      <c r="K13" s="31"/>
      <c r="L13" s="31"/>
      <c r="M13" s="8">
        <f>IF(SUM(G13:J13)=0,"",J13+G13+(H13*'Variables &amp; Assumptions'!G$6)+(I13*'Variables &amp; Assumptions'!G$7))</f>
      </c>
      <c r="N13" s="58"/>
    </row>
    <row r="14" spans="1:14" ht="15">
      <c r="A14" s="91"/>
      <c r="B14" s="44"/>
      <c r="C14" s="31"/>
      <c r="D14" s="28"/>
      <c r="E14" s="29"/>
      <c r="F14" s="29"/>
      <c r="G14" s="31"/>
      <c r="H14" s="31"/>
      <c r="I14" s="31"/>
      <c r="J14" s="31"/>
      <c r="K14" s="31"/>
      <c r="L14" s="31"/>
      <c r="M14" s="8">
        <f>IF(SUM(G14:J14)=0,"",J14+G14+(H14*'Variables &amp; Assumptions'!G$6)+(I14*'Variables &amp; Assumptions'!G$7))</f>
      </c>
      <c r="N14" s="58"/>
    </row>
    <row r="15" spans="1:14" ht="15">
      <c r="A15" s="91"/>
      <c r="B15" s="44"/>
      <c r="C15" s="31"/>
      <c r="D15" s="28"/>
      <c r="E15" s="29"/>
      <c r="F15" s="29"/>
      <c r="G15" s="31"/>
      <c r="H15" s="31"/>
      <c r="I15" s="31"/>
      <c r="J15" s="31"/>
      <c r="K15" s="31"/>
      <c r="L15" s="31"/>
      <c r="M15" s="8">
        <f>IF(SUM(G15:J15)=0,"",J15+G15+(H15*'Variables &amp; Assumptions'!G$6)+(I15*'Variables &amp; Assumptions'!G$7))</f>
      </c>
      <c r="N15" s="58"/>
    </row>
    <row r="16" spans="1:14" ht="15">
      <c r="A16" s="91"/>
      <c r="B16" s="44"/>
      <c r="C16" s="31"/>
      <c r="D16" s="28"/>
      <c r="E16" s="29"/>
      <c r="F16" s="29"/>
      <c r="G16" s="31"/>
      <c r="H16" s="31"/>
      <c r="I16" s="31"/>
      <c r="J16" s="31"/>
      <c r="K16" s="31"/>
      <c r="L16" s="31"/>
      <c r="M16" s="8">
        <f>IF(SUM(G16:J16)=0,"",J16+G16+(H16*'Variables &amp; Assumptions'!G$6)+(I16*'Variables &amp; Assumptions'!G$7))</f>
      </c>
      <c r="N16" s="58"/>
    </row>
    <row r="17" spans="1:14" ht="15">
      <c r="A17" s="91"/>
      <c r="B17" s="44"/>
      <c r="C17" s="31"/>
      <c r="D17" s="28"/>
      <c r="E17" s="29"/>
      <c r="F17" s="29"/>
      <c r="G17" s="31"/>
      <c r="H17" s="31"/>
      <c r="I17" s="31"/>
      <c r="J17" s="31"/>
      <c r="K17" s="31"/>
      <c r="L17" s="31"/>
      <c r="M17" s="8">
        <f>IF(SUM(G17:J17)=0,"",J17+G17+(H17*'Variables &amp; Assumptions'!G$6)+(I17*'Variables &amp; Assumptions'!G$7))</f>
      </c>
      <c r="N17" s="58"/>
    </row>
    <row r="18" spans="1:14" ht="15">
      <c r="A18" s="91"/>
      <c r="B18" s="44"/>
      <c r="C18" s="31"/>
      <c r="D18" s="30"/>
      <c r="E18" s="31"/>
      <c r="F18" s="31"/>
      <c r="G18" s="31"/>
      <c r="H18" s="31"/>
      <c r="I18" s="31"/>
      <c r="J18" s="31"/>
      <c r="K18" s="31"/>
      <c r="L18" s="31"/>
      <c r="M18" s="8">
        <f>IF(SUM(G18:J18)=0,"",J18+G18+(H18*'Variables &amp; Assumptions'!G$6)+(I18*'Variables &amp; Assumptions'!G$7))</f>
      </c>
      <c r="N18" s="58"/>
    </row>
    <row r="19" spans="1:14" ht="15.75" thickBot="1">
      <c r="A19" s="91"/>
      <c r="B19" s="45"/>
      <c r="C19" s="33"/>
      <c r="D19" s="32"/>
      <c r="E19" s="33"/>
      <c r="F19" s="33"/>
      <c r="G19" s="33"/>
      <c r="H19" s="33"/>
      <c r="I19" s="33"/>
      <c r="J19" s="33"/>
      <c r="K19" s="33"/>
      <c r="L19" s="33"/>
      <c r="M19" s="8">
        <f>IF(SUM(G19:J19)=0,"",J19+G19+(H19*'Variables &amp; Assumptions'!G$6)+(I19*'Variables &amp; Assumptions'!G$7))</f>
      </c>
      <c r="N19" s="59"/>
    </row>
    <row r="20" spans="1:14" ht="15.75" thickBot="1">
      <c r="A20" s="91"/>
      <c r="B20" s="93" t="s">
        <v>21</v>
      </c>
      <c r="C20" s="93"/>
      <c r="D20" s="93"/>
      <c r="E20" s="2">
        <f aca="true" t="shared" si="0" ref="E20:J20">SUM(E8:E19)</f>
        <v>0</v>
      </c>
      <c r="F20" s="2">
        <f t="shared" si="0"/>
        <v>0</v>
      </c>
      <c r="G20" s="2">
        <f t="shared" si="0"/>
        <v>0</v>
      </c>
      <c r="H20" s="2">
        <f t="shared" si="0"/>
        <v>0</v>
      </c>
      <c r="I20" s="2">
        <f t="shared" si="0"/>
        <v>0</v>
      </c>
      <c r="J20" s="2">
        <f t="shared" si="0"/>
        <v>0</v>
      </c>
      <c r="K20" s="2"/>
      <c r="L20" s="2"/>
      <c r="M20" s="3">
        <f>SUM(G20:I20)</f>
        <v>0</v>
      </c>
      <c r="N20" s="42"/>
    </row>
    <row r="21" spans="1:14" ht="15.75" thickBot="1">
      <c r="A21" s="91"/>
      <c r="B21" s="27"/>
      <c r="C21" s="18"/>
      <c r="D21" s="18"/>
      <c r="E21" s="18"/>
      <c r="F21" s="18" t="s">
        <v>26</v>
      </c>
      <c r="G21" s="12">
        <f>G20</f>
        <v>0</v>
      </c>
      <c r="H21" s="12">
        <f>H20*'Variables &amp; Assumptions'!G$6</f>
        <v>0</v>
      </c>
      <c r="I21" s="12">
        <f>I20*'Variables &amp; Assumptions'!G$7</f>
        <v>0</v>
      </c>
      <c r="J21" s="12">
        <f>J20</f>
        <v>0</v>
      </c>
      <c r="K21" s="12"/>
      <c r="L21" s="2"/>
      <c r="M21" s="3">
        <f>SUM(G21:J21)</f>
        <v>0</v>
      </c>
      <c r="N21" s="42"/>
    </row>
    <row r="22" spans="1:14" ht="15.75" thickBot="1">
      <c r="A22" s="91"/>
      <c r="B22" s="27"/>
      <c r="C22" s="18"/>
      <c r="D22" s="18"/>
      <c r="E22" s="18"/>
      <c r="F22" s="55" t="s">
        <v>64</v>
      </c>
      <c r="G22" s="12">
        <f>IF((G21+J21)&gt;'Variables &amp; Assumptions'!$F$5/3,'Variables &amp; Assumptions'!$F$5/3-J22,G21)</f>
        <v>0</v>
      </c>
      <c r="H22" s="12">
        <f>IF((G21+H21+J21)&gt;'Variables &amp; Assumptions'!F$5/3,'Variables &amp; Assumptions'!F$5/3-(G22+J22),H21)</f>
        <v>0</v>
      </c>
      <c r="I22" s="12">
        <f>IF(G21+H21+I21+J21&gt;'Variables &amp; Assumptions'!$F$5/3,'Variables &amp; Assumptions'!$F$5/3-(G22+H22+J22),I21)</f>
        <v>0</v>
      </c>
      <c r="J22" s="12">
        <f>IF((J21)&gt;'Variables &amp; Assumptions'!$F$5/3,'Variables &amp; Assumptions'!$F$5/3,J21)</f>
        <v>0</v>
      </c>
      <c r="K22" s="12"/>
      <c r="L22" s="2"/>
      <c r="M22" s="3">
        <f>SUM(G22:J22)</f>
        <v>0</v>
      </c>
      <c r="N22" s="42"/>
    </row>
    <row r="23" spans="1:14" ht="15.75" thickBot="1">
      <c r="A23" s="91"/>
      <c r="B23" s="27"/>
      <c r="C23" s="18"/>
      <c r="D23" s="18"/>
      <c r="E23" s="18"/>
      <c r="F23" s="55" t="s">
        <v>65</v>
      </c>
      <c r="G23" s="12">
        <f>G21-G22</f>
        <v>0</v>
      </c>
      <c r="H23" s="12">
        <f>ROUND(H21-H22,2)</f>
        <v>0</v>
      </c>
      <c r="I23" s="12">
        <f>ROUND(I21-I22,2)</f>
        <v>0</v>
      </c>
      <c r="J23" s="12">
        <f>J21-J22</f>
        <v>0</v>
      </c>
      <c r="K23" s="12"/>
      <c r="L23" s="23"/>
      <c r="M23" s="24">
        <f>SUM(G23:J23)</f>
        <v>0</v>
      </c>
      <c r="N23" s="57">
        <f>IF(M23&gt;5,"requires VPI approval.","")</f>
      </c>
    </row>
    <row r="24" spans="1:14" ht="15.75" thickBot="1">
      <c r="A24" s="92"/>
      <c r="B24" s="27"/>
      <c r="C24" s="18"/>
      <c r="D24" s="18"/>
      <c r="E24" s="18"/>
      <c r="F24" s="25" t="s">
        <v>29</v>
      </c>
      <c r="G24" s="12">
        <f>G23</f>
        <v>0</v>
      </c>
      <c r="H24" s="12">
        <f>H23/'Variables &amp; Assumptions'!G$6</f>
        <v>0</v>
      </c>
      <c r="I24" s="12">
        <f>I23/'Variables &amp; Assumptions'!G$7</f>
        <v>0</v>
      </c>
      <c r="J24" s="12">
        <f>J23</f>
        <v>0</v>
      </c>
      <c r="K24" s="12"/>
      <c r="L24" s="23"/>
      <c r="M24" s="24">
        <f>SUM(G24:J24)</f>
        <v>0</v>
      </c>
      <c r="N24" s="42"/>
    </row>
    <row r="25" spans="1:14" ht="15.75" thickBot="1">
      <c r="A25" s="10"/>
      <c r="B25" s="4"/>
      <c r="C25" s="4"/>
      <c r="D25" s="4"/>
      <c r="E25" s="17"/>
      <c r="F25" s="46"/>
      <c r="G25" s="18"/>
      <c r="H25" s="18"/>
      <c r="I25" s="18"/>
      <c r="J25" s="18"/>
      <c r="K25" s="56" t="s">
        <v>67</v>
      </c>
      <c r="L25" s="86"/>
      <c r="M25" s="87"/>
      <c r="N25" s="42"/>
    </row>
    <row r="26" spans="5:14" ht="15.75" thickBot="1">
      <c r="E26" s="17"/>
      <c r="F26" s="46"/>
      <c r="G26" s="18"/>
      <c r="H26" s="18"/>
      <c r="I26" s="18"/>
      <c r="J26" s="46" t="s">
        <v>37</v>
      </c>
      <c r="K26" s="65">
        <f>CurrentRate</f>
        <v>0.0235</v>
      </c>
      <c r="L26" s="88">
        <f>L25*K26</f>
        <v>0</v>
      </c>
      <c r="M26" s="89"/>
      <c r="N26" s="42"/>
    </row>
    <row r="27" spans="5:14" ht="15.75" thickBot="1">
      <c r="E27" s="17"/>
      <c r="F27" s="46"/>
      <c r="G27" s="18"/>
      <c r="H27" s="18"/>
      <c r="I27" s="18"/>
      <c r="J27" s="18"/>
      <c r="K27" s="17" t="s">
        <v>39</v>
      </c>
      <c r="L27" s="88">
        <f>OverloadRate+50</f>
        <v>1050</v>
      </c>
      <c r="M27" s="89"/>
      <c r="N27" s="42"/>
    </row>
    <row r="28" spans="5:14" ht="15.75" customHeight="1" thickBot="1">
      <c r="E28" s="17"/>
      <c r="F28" s="46"/>
      <c r="G28" s="18"/>
      <c r="H28" s="18"/>
      <c r="I28" s="18"/>
      <c r="J28" s="18"/>
      <c r="K28" s="17" t="s">
        <v>36</v>
      </c>
      <c r="L28" s="94">
        <f>IF(L26&gt;L27,L26,L27)*M22</f>
        <v>0</v>
      </c>
      <c r="M28" s="95"/>
      <c r="N28" s="42"/>
    </row>
    <row r="29" spans="5:14" ht="15.75" customHeight="1" thickBot="1">
      <c r="E29" s="17"/>
      <c r="F29" s="46"/>
      <c r="G29" s="18"/>
      <c r="H29" s="18"/>
      <c r="I29" s="18"/>
      <c r="J29" s="18"/>
      <c r="K29" s="17" t="s">
        <v>34</v>
      </c>
      <c r="L29" s="100">
        <f>M24*OverloadRate</f>
        <v>0</v>
      </c>
      <c r="M29" s="101"/>
      <c r="N29" s="42"/>
    </row>
    <row r="30" spans="5:14" ht="15.75" customHeight="1" thickBot="1">
      <c r="E30" s="17"/>
      <c r="F30" s="46"/>
      <c r="G30" s="18"/>
      <c r="H30" s="18"/>
      <c r="I30" s="18"/>
      <c r="J30" s="18"/>
      <c r="K30" s="17" t="s">
        <v>35</v>
      </c>
      <c r="L30" s="81">
        <f>L28+L29</f>
        <v>0</v>
      </c>
      <c r="M30" s="82"/>
      <c r="N30" s="60"/>
    </row>
    <row r="32" ht="15">
      <c r="B32" s="39" t="s">
        <v>40</v>
      </c>
    </row>
    <row r="33" ht="15">
      <c r="B33" s="39" t="s">
        <v>71</v>
      </c>
    </row>
    <row r="34" ht="15">
      <c r="B34" s="39" t="s">
        <v>41</v>
      </c>
    </row>
    <row r="35" spans="1:14" ht="15.75" customHeight="1" thickBot="1">
      <c r="A35"/>
      <c r="B35"/>
      <c r="C35"/>
      <c r="D35"/>
      <c r="E35"/>
      <c r="F35"/>
      <c r="G35"/>
      <c r="H35"/>
      <c r="I35"/>
      <c r="J35"/>
      <c r="K35"/>
      <c r="L35"/>
      <c r="M35"/>
      <c r="N35"/>
    </row>
    <row r="36" spans="1:14" s="1" customFormat="1" ht="15" customHeight="1">
      <c r="A36" s="90" t="s">
        <v>0</v>
      </c>
      <c r="B36" s="96" t="s">
        <v>15</v>
      </c>
      <c r="C36" s="83" t="s">
        <v>2</v>
      </c>
      <c r="D36" s="83" t="s">
        <v>13</v>
      </c>
      <c r="E36" s="83" t="s">
        <v>42</v>
      </c>
      <c r="F36" s="83" t="s">
        <v>16</v>
      </c>
      <c r="G36" s="83" t="s">
        <v>43</v>
      </c>
      <c r="H36" s="83" t="s">
        <v>44</v>
      </c>
      <c r="I36" s="83" t="s">
        <v>45</v>
      </c>
      <c r="J36" s="83" t="s">
        <v>4</v>
      </c>
      <c r="K36" s="83" t="s">
        <v>17</v>
      </c>
      <c r="L36" s="83" t="s">
        <v>18</v>
      </c>
      <c r="M36" s="83" t="s">
        <v>3</v>
      </c>
      <c r="N36" s="83" t="s">
        <v>20</v>
      </c>
    </row>
    <row r="37" spans="1:14" s="1" customFormat="1" ht="15" customHeight="1">
      <c r="A37" s="91"/>
      <c r="B37" s="97"/>
      <c r="C37" s="84"/>
      <c r="D37" s="84"/>
      <c r="E37" s="84"/>
      <c r="F37" s="84"/>
      <c r="G37" s="84"/>
      <c r="H37" s="84"/>
      <c r="I37" s="84"/>
      <c r="J37" s="84"/>
      <c r="K37" s="84"/>
      <c r="L37" s="84"/>
      <c r="M37" s="84"/>
      <c r="N37" s="84"/>
    </row>
    <row r="38" spans="1:14" s="1" customFormat="1" ht="15" customHeight="1" thickBot="1">
      <c r="A38" s="91"/>
      <c r="B38" s="98"/>
      <c r="C38" s="85"/>
      <c r="D38" s="85"/>
      <c r="E38" s="85"/>
      <c r="F38" s="85"/>
      <c r="G38" s="85"/>
      <c r="H38" s="85"/>
      <c r="I38" s="85"/>
      <c r="J38" s="85"/>
      <c r="K38" s="85"/>
      <c r="L38" s="85"/>
      <c r="M38" s="85"/>
      <c r="N38" s="85"/>
    </row>
    <row r="39" spans="1:14" ht="15" customHeight="1">
      <c r="A39" s="91"/>
      <c r="B39" s="43"/>
      <c r="C39" s="29"/>
      <c r="D39" s="28"/>
      <c r="E39" s="29"/>
      <c r="F39" s="29"/>
      <c r="G39" s="29"/>
      <c r="H39" s="29"/>
      <c r="I39" s="29"/>
      <c r="J39" s="29"/>
      <c r="K39" s="29"/>
      <c r="L39" s="64"/>
      <c r="M39" s="8">
        <f>IF(SUM(G39:J39)=0,"",J39+G39+(H39*'Variables &amp; Assumptions'!G$6)+(I39*'Variables &amp; Assumptions'!G$7))</f>
      </c>
      <c r="N39" s="58"/>
    </row>
    <row r="40" spans="1:14" ht="15" customHeight="1">
      <c r="A40" s="91"/>
      <c r="B40" s="44"/>
      <c r="C40" s="31"/>
      <c r="D40" s="28"/>
      <c r="E40" s="29"/>
      <c r="F40" s="29"/>
      <c r="G40" s="31"/>
      <c r="H40" s="31"/>
      <c r="I40" s="31"/>
      <c r="J40" s="31"/>
      <c r="K40" s="31"/>
      <c r="L40" s="31"/>
      <c r="M40" s="8">
        <f>IF(SUM(G40:J40)=0,"",J40+G40+(H40*'Variables &amp; Assumptions'!G$6)+(I40*'Variables &amp; Assumptions'!G$7))</f>
      </c>
      <c r="N40" s="58"/>
    </row>
    <row r="41" spans="1:14" ht="15" customHeight="1">
      <c r="A41" s="91"/>
      <c r="B41" s="44"/>
      <c r="C41" s="31"/>
      <c r="D41" s="28"/>
      <c r="E41" s="29"/>
      <c r="F41" s="29"/>
      <c r="G41" s="31"/>
      <c r="H41" s="31"/>
      <c r="I41" s="31"/>
      <c r="J41" s="31"/>
      <c r="K41" s="31"/>
      <c r="L41" s="31"/>
      <c r="M41" s="8">
        <f>IF(SUM(G41:J41)=0,"",J41+G41+(H41*'Variables &amp; Assumptions'!G$6)+(I41*'Variables &amp; Assumptions'!G$7))</f>
      </c>
      <c r="N41" s="58"/>
    </row>
    <row r="42" spans="1:14" ht="15" customHeight="1">
      <c r="A42" s="91"/>
      <c r="B42" s="44"/>
      <c r="C42" s="31"/>
      <c r="D42" s="28"/>
      <c r="E42" s="29"/>
      <c r="F42" s="29"/>
      <c r="G42" s="31"/>
      <c r="H42" s="31"/>
      <c r="I42" s="31"/>
      <c r="J42" s="31"/>
      <c r="K42" s="31"/>
      <c r="L42" s="31"/>
      <c r="M42" s="8">
        <f>IF(SUM(G42:J42)=0,"",J42+G42+(H42*'Variables &amp; Assumptions'!G$6)+(I42*'Variables &amp; Assumptions'!G$7))</f>
      </c>
      <c r="N42" s="58"/>
    </row>
    <row r="43" spans="1:14" ht="15" customHeight="1">
      <c r="A43" s="91"/>
      <c r="B43" s="44"/>
      <c r="C43" s="31"/>
      <c r="D43" s="28"/>
      <c r="E43" s="29"/>
      <c r="F43" s="29"/>
      <c r="G43" s="31"/>
      <c r="H43" s="31"/>
      <c r="I43" s="31"/>
      <c r="J43" s="31"/>
      <c r="K43" s="31"/>
      <c r="L43" s="31"/>
      <c r="M43" s="8">
        <f>IF(SUM(G43:J43)=0,"",J43+G43+(H43*'Variables &amp; Assumptions'!G$6)+(I43*'Variables &amp; Assumptions'!G$7))</f>
      </c>
      <c r="N43" s="58"/>
    </row>
    <row r="44" spans="1:14" ht="15" customHeight="1">
      <c r="A44" s="91"/>
      <c r="B44" s="44"/>
      <c r="C44" s="31"/>
      <c r="D44" s="28"/>
      <c r="E44" s="29"/>
      <c r="F44" s="29"/>
      <c r="G44" s="31"/>
      <c r="H44" s="31"/>
      <c r="I44" s="31"/>
      <c r="J44" s="31"/>
      <c r="K44" s="31"/>
      <c r="L44" s="31"/>
      <c r="M44" s="8">
        <f>IF(SUM(G44:J44)=0,"",J44+G44+(H44*'Variables &amp; Assumptions'!G$6)+(I44*'Variables &amp; Assumptions'!G$7))</f>
      </c>
      <c r="N44" s="58"/>
    </row>
    <row r="45" spans="1:14" ht="15" customHeight="1">
      <c r="A45" s="91"/>
      <c r="B45" s="44"/>
      <c r="C45" s="31"/>
      <c r="D45" s="28"/>
      <c r="E45" s="29"/>
      <c r="F45" s="29"/>
      <c r="G45" s="31"/>
      <c r="H45" s="31"/>
      <c r="I45" s="31"/>
      <c r="J45" s="31"/>
      <c r="K45" s="31"/>
      <c r="L45" s="31"/>
      <c r="M45" s="8">
        <f>IF(SUM(G45:J45)=0,"",J45+G45+(H45*'Variables &amp; Assumptions'!G$6)+(I45*'Variables &amp; Assumptions'!G$7))</f>
      </c>
      <c r="N45" s="58"/>
    </row>
    <row r="46" spans="1:14" ht="15" customHeight="1">
      <c r="A46" s="91"/>
      <c r="B46" s="44"/>
      <c r="C46" s="31"/>
      <c r="D46" s="28"/>
      <c r="E46" s="29"/>
      <c r="F46" s="29"/>
      <c r="G46" s="31"/>
      <c r="H46" s="31"/>
      <c r="I46" s="31"/>
      <c r="J46" s="31"/>
      <c r="K46" s="31"/>
      <c r="L46" s="31"/>
      <c r="M46" s="8">
        <f>IF(SUM(G46:J46)=0,"",J46+G46+(H46*'Variables &amp; Assumptions'!G$6)+(I46*'Variables &amp; Assumptions'!G$7))</f>
      </c>
      <c r="N46" s="58"/>
    </row>
    <row r="47" spans="1:14" ht="15" customHeight="1">
      <c r="A47" s="91"/>
      <c r="B47" s="44"/>
      <c r="C47" s="31"/>
      <c r="D47" s="28"/>
      <c r="E47" s="29"/>
      <c r="F47" s="29"/>
      <c r="G47" s="31"/>
      <c r="H47" s="31"/>
      <c r="I47" s="31"/>
      <c r="J47" s="31"/>
      <c r="K47" s="31"/>
      <c r="L47" s="31"/>
      <c r="M47" s="8">
        <f>IF(SUM(G47:J47)=0,"",J47+G47+(H47*'Variables &amp; Assumptions'!G$6)+(I47*'Variables &amp; Assumptions'!G$7))</f>
      </c>
      <c r="N47" s="58"/>
    </row>
    <row r="48" spans="1:14" ht="15" customHeight="1">
      <c r="A48" s="91"/>
      <c r="B48" s="44"/>
      <c r="C48" s="31"/>
      <c r="D48" s="28"/>
      <c r="E48" s="29"/>
      <c r="F48" s="29"/>
      <c r="G48" s="31"/>
      <c r="H48" s="31"/>
      <c r="I48" s="31"/>
      <c r="J48" s="31"/>
      <c r="K48" s="31"/>
      <c r="L48" s="31"/>
      <c r="M48" s="8">
        <f>IF(SUM(G48:J48)=0,"",J48+G48+(H48*'Variables &amp; Assumptions'!G$6)+(I48*'Variables &amp; Assumptions'!G$7))</f>
      </c>
      <c r="N48" s="58"/>
    </row>
    <row r="49" spans="1:14" ht="15" customHeight="1">
      <c r="A49" s="91"/>
      <c r="B49" s="44"/>
      <c r="C49" s="31"/>
      <c r="D49" s="30"/>
      <c r="E49" s="31"/>
      <c r="F49" s="31"/>
      <c r="G49" s="31"/>
      <c r="H49" s="31"/>
      <c r="I49" s="31"/>
      <c r="J49" s="31"/>
      <c r="K49" s="31"/>
      <c r="L49" s="31"/>
      <c r="M49" s="8">
        <f>IF(SUM(G49:J49)=0,"",J49+G49+(H49*'Variables &amp; Assumptions'!G$6)+(I49*'Variables &amp; Assumptions'!G$7))</f>
      </c>
      <c r="N49" s="58"/>
    </row>
    <row r="50" spans="1:14" ht="15" customHeight="1" thickBot="1">
      <c r="A50" s="91"/>
      <c r="B50" s="45"/>
      <c r="C50" s="33"/>
      <c r="D50" s="32"/>
      <c r="E50" s="33"/>
      <c r="F50" s="33"/>
      <c r="G50" s="33"/>
      <c r="H50" s="33"/>
      <c r="I50" s="33"/>
      <c r="J50" s="33"/>
      <c r="K50" s="33"/>
      <c r="L50" s="33"/>
      <c r="M50" s="8">
        <f>IF(SUM(G50:J50)=0,"",J50+G50+(H50*'Variables &amp; Assumptions'!G$6)+(I50*'Variables &amp; Assumptions'!G$7))</f>
      </c>
      <c r="N50" s="59"/>
    </row>
    <row r="51" spans="1:14" ht="15" customHeight="1" thickBot="1">
      <c r="A51" s="91"/>
      <c r="B51" s="93" t="s">
        <v>21</v>
      </c>
      <c r="C51" s="93"/>
      <c r="D51" s="93"/>
      <c r="E51" s="2">
        <f aca="true" t="shared" si="1" ref="E51:J51">SUM(E39:E50)</f>
        <v>0</v>
      </c>
      <c r="F51" s="2">
        <f t="shared" si="1"/>
        <v>0</v>
      </c>
      <c r="G51" s="2">
        <f t="shared" si="1"/>
        <v>0</v>
      </c>
      <c r="H51" s="2">
        <f t="shared" si="1"/>
        <v>0</v>
      </c>
      <c r="I51" s="2">
        <f t="shared" si="1"/>
        <v>0</v>
      </c>
      <c r="J51" s="2">
        <f t="shared" si="1"/>
        <v>0</v>
      </c>
      <c r="K51" s="2"/>
      <c r="L51" s="2"/>
      <c r="M51" s="3">
        <f>SUM(G51:I51)</f>
        <v>0</v>
      </c>
      <c r="N51" s="42"/>
    </row>
    <row r="52" spans="1:14" ht="15" customHeight="1" thickBot="1">
      <c r="A52" s="91"/>
      <c r="B52" s="27"/>
      <c r="C52" s="16"/>
      <c r="D52" s="16"/>
      <c r="E52" s="16"/>
      <c r="F52" s="18" t="s">
        <v>26</v>
      </c>
      <c r="G52" s="12">
        <f>G51</f>
        <v>0</v>
      </c>
      <c r="H52" s="12">
        <f>H51*'Variables &amp; Assumptions'!G$6</f>
        <v>0</v>
      </c>
      <c r="I52" s="12">
        <f>I51*'Variables &amp; Assumptions'!G$7</f>
        <v>0</v>
      </c>
      <c r="J52" s="12">
        <f>J51</f>
        <v>0</v>
      </c>
      <c r="K52" s="12"/>
      <c r="L52" s="2"/>
      <c r="M52" s="3">
        <f aca="true" t="shared" si="2" ref="M52:M57">SUM(G52:J52)</f>
        <v>0</v>
      </c>
      <c r="N52" s="42"/>
    </row>
    <row r="53" spans="1:14" ht="15" customHeight="1" thickBot="1">
      <c r="A53" s="91"/>
      <c r="B53" s="27"/>
      <c r="C53" s="16"/>
      <c r="D53" s="16"/>
      <c r="E53" s="16"/>
      <c r="F53" s="55" t="s">
        <v>66</v>
      </c>
      <c r="G53" s="12">
        <f>IF((G52+J52)&gt;'Variables &amp; Assumptions'!$F$5/2,'Variables &amp; Assumptions'!$F$5/2-J53,G52)</f>
        <v>0</v>
      </c>
      <c r="H53" s="12">
        <f>IF((G53+H52+J52)&gt;'Variables &amp; Assumptions'!F$5/2,'Variables &amp; Assumptions'!F$5/2-(G53+J53),H52)</f>
        <v>0</v>
      </c>
      <c r="I53" s="12">
        <f>IF(G52+H52+I52+J52&gt;'Variables &amp; Assumptions'!$F$5/2,'Variables &amp; Assumptions'!$F$5/2-(G53+H53+J53),I52)</f>
        <v>0</v>
      </c>
      <c r="J53" s="12">
        <f>IF(J52&gt;'Variables &amp; Assumptions'!$F$5/2,'Variables &amp; Assumptions'!$F$5/2,J52)</f>
        <v>0</v>
      </c>
      <c r="K53" s="12"/>
      <c r="L53" s="2"/>
      <c r="M53" s="3">
        <f>SUM(G53:J53)</f>
        <v>0</v>
      </c>
      <c r="N53" s="42"/>
    </row>
    <row r="54" spans="1:14" ht="15" customHeight="1" thickBot="1">
      <c r="A54" s="91"/>
      <c r="B54" s="27"/>
      <c r="C54" s="16"/>
      <c r="D54" s="16"/>
      <c r="E54" s="16"/>
      <c r="F54" s="55" t="s">
        <v>65</v>
      </c>
      <c r="G54" s="12">
        <f>G52-G53</f>
        <v>0</v>
      </c>
      <c r="H54" s="12">
        <f>ROUND(H52-H53,2)</f>
        <v>0</v>
      </c>
      <c r="I54" s="12">
        <f>ROUND(I52-I53,2)</f>
        <v>0</v>
      </c>
      <c r="J54" s="12">
        <f>J52-J53</f>
        <v>0</v>
      </c>
      <c r="K54" s="12"/>
      <c r="L54" s="23"/>
      <c r="M54" s="24">
        <f t="shared" si="2"/>
        <v>0</v>
      </c>
      <c r="N54" s="57">
        <f>IF(M54&gt;7.5,"requires VPI approval.","")</f>
      </c>
    </row>
    <row r="55" spans="1:14" ht="15" customHeight="1" thickBot="1">
      <c r="A55" s="91"/>
      <c r="B55" s="27"/>
      <c r="C55" s="18"/>
      <c r="D55" s="18"/>
      <c r="E55" s="18"/>
      <c r="F55" s="25" t="s">
        <v>27</v>
      </c>
      <c r="G55" s="34"/>
      <c r="H55" s="35"/>
      <c r="I55" s="35"/>
      <c r="J55" s="36"/>
      <c r="K55" s="12"/>
      <c r="L55" s="23"/>
      <c r="M55" s="24">
        <f t="shared" si="2"/>
        <v>0</v>
      </c>
      <c r="N55" s="42"/>
    </row>
    <row r="56" spans="1:14" ht="15" customHeight="1" thickBot="1">
      <c r="A56" s="91"/>
      <c r="B56" s="27"/>
      <c r="C56" s="18"/>
      <c r="D56" s="18"/>
      <c r="E56" s="18"/>
      <c r="F56" s="25" t="s">
        <v>28</v>
      </c>
      <c r="G56" s="12">
        <f>IF(G55&gt;G54,"Error",G54-G55)</f>
        <v>0</v>
      </c>
      <c r="H56" s="12">
        <f>IF(H55&gt;H54,"Error",H54-H55)</f>
        <v>0</v>
      </c>
      <c r="I56" s="12">
        <f>IF(I55&gt;I54,"Error",I54-I55)</f>
        <v>0</v>
      </c>
      <c r="J56" s="12">
        <f>IF(J55&gt;J54,"Error",J54-J55)</f>
        <v>0</v>
      </c>
      <c r="K56" s="12"/>
      <c r="L56" s="23"/>
      <c r="M56" s="24">
        <f t="shared" si="2"/>
        <v>0</v>
      </c>
      <c r="N56" s="61"/>
    </row>
    <row r="57" spans="1:14" ht="15" customHeight="1" thickBot="1">
      <c r="A57" s="91"/>
      <c r="B57" s="27"/>
      <c r="C57" s="18"/>
      <c r="D57" s="18"/>
      <c r="E57" s="18"/>
      <c r="F57" s="25" t="s">
        <v>29</v>
      </c>
      <c r="G57" s="12">
        <f>G56</f>
        <v>0</v>
      </c>
      <c r="H57" s="12">
        <f>H56/'Variables &amp; Assumptions'!G$6</f>
        <v>0</v>
      </c>
      <c r="I57" s="12">
        <f>I56/'Variables &amp; Assumptions'!G$7</f>
        <v>0</v>
      </c>
      <c r="J57" s="12">
        <f>J56</f>
        <v>0</v>
      </c>
      <c r="K57" s="12"/>
      <c r="L57" s="23"/>
      <c r="M57" s="24">
        <f t="shared" si="2"/>
        <v>0</v>
      </c>
      <c r="N57" s="42"/>
    </row>
    <row r="58" spans="1:14" ht="15" customHeight="1" thickBot="1">
      <c r="A58" s="92"/>
      <c r="B58" s="105" t="s">
        <v>58</v>
      </c>
      <c r="C58" s="93"/>
      <c r="D58" s="93"/>
      <c r="E58" s="93"/>
      <c r="F58" s="93"/>
      <c r="G58" s="93"/>
      <c r="H58" s="93"/>
      <c r="I58" s="93"/>
      <c r="J58" s="93"/>
      <c r="K58" s="101"/>
      <c r="L58" s="49"/>
      <c r="M58" s="48">
        <f>IF(L58="y",3,0)</f>
        <v>0</v>
      </c>
      <c r="N58" s="62"/>
    </row>
    <row r="59" spans="1:14" ht="15" customHeight="1" thickBot="1">
      <c r="A59" s="10"/>
      <c r="B59" s="4"/>
      <c r="C59" s="4"/>
      <c r="D59" s="4"/>
      <c r="E59" s="4"/>
      <c r="F59" s="4"/>
      <c r="G59" s="11"/>
      <c r="H59" s="11"/>
      <c r="I59" s="11"/>
      <c r="J59" s="11"/>
      <c r="K59" s="11"/>
      <c r="L59" s="102">
        <f>(M57+M58)*OverloadRate</f>
        <v>0</v>
      </c>
      <c r="M59" s="103"/>
      <c r="N59" s="26" t="s">
        <v>24</v>
      </c>
    </row>
    <row r="60" spans="1:14" ht="15" customHeight="1">
      <c r="A60" s="10"/>
      <c r="B60" s="39" t="s">
        <v>40</v>
      </c>
      <c r="C60" s="39"/>
      <c r="D60" s="39"/>
      <c r="E60" s="39"/>
      <c r="F60" s="39"/>
      <c r="G60" s="39"/>
      <c r="H60" s="40"/>
      <c r="I60" s="40"/>
      <c r="J60" s="39"/>
      <c r="K60" s="11"/>
      <c r="L60" s="37"/>
      <c r="M60" s="4"/>
      <c r="N60" s="38"/>
    </row>
    <row r="61" spans="1:14" ht="15" customHeight="1">
      <c r="A61" s="10"/>
      <c r="B61" s="39" t="s">
        <v>72</v>
      </c>
      <c r="C61" s="39"/>
      <c r="D61" s="39"/>
      <c r="E61" s="39"/>
      <c r="F61" s="39"/>
      <c r="G61" s="39"/>
      <c r="H61" s="40"/>
      <c r="I61" s="40"/>
      <c r="J61" s="39"/>
      <c r="K61" s="11"/>
      <c r="L61" s="37"/>
      <c r="M61" s="4"/>
      <c r="N61" s="38"/>
    </row>
    <row r="62" spans="1:14" ht="15" customHeight="1">
      <c r="A62" s="10"/>
      <c r="B62" s="39" t="s">
        <v>41</v>
      </c>
      <c r="C62" s="39"/>
      <c r="D62" s="39"/>
      <c r="E62" s="39"/>
      <c r="F62" s="39"/>
      <c r="G62" s="39"/>
      <c r="H62" s="40"/>
      <c r="I62" s="40"/>
      <c r="J62" s="39"/>
      <c r="K62" s="11"/>
      <c r="L62" s="37"/>
      <c r="M62" s="4"/>
      <c r="N62" s="38"/>
    </row>
    <row r="63" spans="2:10" ht="15" customHeight="1" thickBot="1">
      <c r="B63" s="41"/>
      <c r="C63" s="41"/>
      <c r="D63" s="41"/>
      <c r="E63" s="41"/>
      <c r="F63" s="41"/>
      <c r="G63" s="41"/>
      <c r="H63" s="41"/>
      <c r="I63" s="41"/>
      <c r="J63" s="41"/>
    </row>
    <row r="64" spans="1:14" ht="15" customHeight="1">
      <c r="A64" s="90" t="s">
        <v>1</v>
      </c>
      <c r="B64" s="96" t="s">
        <v>15</v>
      </c>
      <c r="C64" s="83" t="s">
        <v>2</v>
      </c>
      <c r="D64" s="83" t="s">
        <v>13</v>
      </c>
      <c r="E64" s="83" t="s">
        <v>42</v>
      </c>
      <c r="F64" s="83" t="s">
        <v>16</v>
      </c>
      <c r="G64" s="83" t="s">
        <v>43</v>
      </c>
      <c r="H64" s="83" t="s">
        <v>44</v>
      </c>
      <c r="I64" s="83" t="s">
        <v>45</v>
      </c>
      <c r="J64" s="83" t="s">
        <v>4</v>
      </c>
      <c r="K64" s="83" t="s">
        <v>17</v>
      </c>
      <c r="L64" s="83" t="s">
        <v>18</v>
      </c>
      <c r="M64" s="83" t="s">
        <v>3</v>
      </c>
      <c r="N64" s="83" t="s">
        <v>20</v>
      </c>
    </row>
    <row r="65" spans="1:14" ht="15" customHeight="1">
      <c r="A65" s="91"/>
      <c r="B65" s="97"/>
      <c r="C65" s="84"/>
      <c r="D65" s="84"/>
      <c r="E65" s="84"/>
      <c r="F65" s="84"/>
      <c r="G65" s="84"/>
      <c r="H65" s="84"/>
      <c r="I65" s="84"/>
      <c r="J65" s="84"/>
      <c r="K65" s="84"/>
      <c r="L65" s="84"/>
      <c r="M65" s="84"/>
      <c r="N65" s="84"/>
    </row>
    <row r="66" spans="1:14" s="5" customFormat="1" ht="15" customHeight="1" thickBot="1">
      <c r="A66" s="91"/>
      <c r="B66" s="98"/>
      <c r="C66" s="85"/>
      <c r="D66" s="85"/>
      <c r="E66" s="85"/>
      <c r="F66" s="85"/>
      <c r="G66" s="85"/>
      <c r="H66" s="85"/>
      <c r="I66" s="85"/>
      <c r="J66" s="85"/>
      <c r="K66" s="85"/>
      <c r="L66" s="85"/>
      <c r="M66" s="85"/>
      <c r="N66" s="85"/>
    </row>
    <row r="67" spans="1:14" ht="15" customHeight="1">
      <c r="A67" s="91"/>
      <c r="B67" s="43"/>
      <c r="C67" s="29"/>
      <c r="D67" s="28"/>
      <c r="E67" s="29"/>
      <c r="F67" s="29"/>
      <c r="G67" s="29"/>
      <c r="H67" s="29"/>
      <c r="I67" s="29"/>
      <c r="J67" s="29"/>
      <c r="K67" s="29"/>
      <c r="L67" s="29"/>
      <c r="M67" s="8">
        <f>IF(SUM(G67:J67)=0,"",J67+G67+(H67*'Variables &amp; Assumptions'!G$6)+(I67*'Variables &amp; Assumptions'!G$7))</f>
      </c>
      <c r="N67" s="58"/>
    </row>
    <row r="68" spans="1:14" ht="15" customHeight="1">
      <c r="A68" s="91"/>
      <c r="B68" s="44"/>
      <c r="C68" s="31"/>
      <c r="D68" s="28"/>
      <c r="E68" s="29"/>
      <c r="F68" s="29"/>
      <c r="G68" s="31"/>
      <c r="H68" s="31"/>
      <c r="I68" s="31"/>
      <c r="J68" s="31"/>
      <c r="K68" s="31"/>
      <c r="L68" s="31"/>
      <c r="M68" s="8">
        <f>IF(SUM(G68:J68)=0,"",J68+G68+(H68*'Variables &amp; Assumptions'!G$6)+(I68*'Variables &amp; Assumptions'!G$7))</f>
      </c>
      <c r="N68" s="58"/>
    </row>
    <row r="69" spans="1:14" ht="15" customHeight="1">
      <c r="A69" s="91"/>
      <c r="B69" s="44"/>
      <c r="C69" s="31"/>
      <c r="D69" s="28"/>
      <c r="E69" s="29"/>
      <c r="F69" s="29"/>
      <c r="G69" s="31"/>
      <c r="H69" s="31"/>
      <c r="I69" s="31"/>
      <c r="J69" s="31"/>
      <c r="K69" s="31"/>
      <c r="L69" s="31"/>
      <c r="M69" s="8">
        <f>IF(SUM(G69:J69)=0,"",J69+G69+(H69*'Variables &amp; Assumptions'!G$6)+(I69*'Variables &amp; Assumptions'!G$7))</f>
      </c>
      <c r="N69" s="58"/>
    </row>
    <row r="70" spans="1:14" ht="15" customHeight="1">
      <c r="A70" s="91"/>
      <c r="B70" s="44"/>
      <c r="C70" s="31"/>
      <c r="D70" s="28"/>
      <c r="E70" s="29"/>
      <c r="F70" s="29"/>
      <c r="G70" s="31"/>
      <c r="H70" s="31"/>
      <c r="I70" s="31"/>
      <c r="J70" s="31"/>
      <c r="K70" s="31"/>
      <c r="L70" s="31"/>
      <c r="M70" s="8">
        <f>IF(SUM(G70:J70)=0,"",J70+G70+(H70*'Variables &amp; Assumptions'!G$6)+(I70*'Variables &amp; Assumptions'!G$7))</f>
      </c>
      <c r="N70" s="63"/>
    </row>
    <row r="71" spans="1:14" ht="15" customHeight="1">
      <c r="A71" s="91"/>
      <c r="B71" s="44"/>
      <c r="C71" s="31"/>
      <c r="D71" s="28"/>
      <c r="E71" s="29"/>
      <c r="F71" s="29"/>
      <c r="G71" s="31"/>
      <c r="H71" s="31"/>
      <c r="I71" s="31"/>
      <c r="J71" s="31"/>
      <c r="K71" s="31"/>
      <c r="L71" s="31"/>
      <c r="M71" s="8">
        <f>IF(SUM(G71:J71)=0,"",J71+G71+(H71*'Variables &amp; Assumptions'!G$6)+(I71*'Variables &amp; Assumptions'!G$7))</f>
      </c>
      <c r="N71" s="58"/>
    </row>
    <row r="72" spans="1:14" ht="15" customHeight="1">
      <c r="A72" s="91"/>
      <c r="B72" s="44"/>
      <c r="C72" s="31"/>
      <c r="D72" s="28"/>
      <c r="E72" s="29"/>
      <c r="F72" s="29"/>
      <c r="G72" s="31"/>
      <c r="H72" s="31"/>
      <c r="I72" s="31"/>
      <c r="J72" s="31"/>
      <c r="K72" s="31"/>
      <c r="L72" s="31"/>
      <c r="M72" s="8">
        <f>IF(SUM(G72:J72)=0,"",J72+G72+(H72*'Variables &amp; Assumptions'!G$6)+(I72*'Variables &amp; Assumptions'!G$7))</f>
      </c>
      <c r="N72" s="58"/>
    </row>
    <row r="73" spans="1:14" ht="15" customHeight="1">
      <c r="A73" s="91"/>
      <c r="B73" s="44"/>
      <c r="C73" s="31"/>
      <c r="D73" s="28"/>
      <c r="E73" s="29"/>
      <c r="F73" s="29"/>
      <c r="G73" s="31"/>
      <c r="H73" s="31"/>
      <c r="I73" s="31"/>
      <c r="J73" s="31"/>
      <c r="K73" s="31"/>
      <c r="L73" s="31"/>
      <c r="M73" s="8">
        <f>IF(SUM(G73:J73)=0,"",J73+G73+(H73*'Variables &amp; Assumptions'!G$6)+(I73*'Variables &amp; Assumptions'!G$7))</f>
      </c>
      <c r="N73" s="58"/>
    </row>
    <row r="74" spans="1:14" ht="15" customHeight="1">
      <c r="A74" s="91"/>
      <c r="B74" s="44"/>
      <c r="C74" s="31"/>
      <c r="D74" s="28"/>
      <c r="E74" s="29"/>
      <c r="F74" s="29"/>
      <c r="G74" s="31"/>
      <c r="H74" s="31"/>
      <c r="I74" s="31"/>
      <c r="J74" s="31"/>
      <c r="K74" s="31"/>
      <c r="L74" s="31"/>
      <c r="M74" s="8">
        <f>IF(SUM(G74:J74)=0,"",J74+G74+(H74*'Variables &amp; Assumptions'!G$6)+(I74*'Variables &amp; Assumptions'!G$7))</f>
      </c>
      <c r="N74" s="58"/>
    </row>
    <row r="75" spans="1:14" ht="15" customHeight="1">
      <c r="A75" s="91"/>
      <c r="B75" s="44"/>
      <c r="C75" s="31"/>
      <c r="D75" s="28"/>
      <c r="E75" s="29"/>
      <c r="F75" s="29"/>
      <c r="G75" s="31"/>
      <c r="H75" s="31"/>
      <c r="I75" s="31"/>
      <c r="J75" s="31"/>
      <c r="K75" s="31"/>
      <c r="L75" s="31"/>
      <c r="M75" s="8">
        <f>IF(SUM(G75:J75)=0,"",J75+G75+(H75*'Variables &amp; Assumptions'!G$6)+(I75*'Variables &amp; Assumptions'!G$7))</f>
      </c>
      <c r="N75" s="58"/>
    </row>
    <row r="76" spans="1:14" ht="15" customHeight="1">
      <c r="A76" s="91"/>
      <c r="B76" s="44"/>
      <c r="C76" s="31"/>
      <c r="D76" s="28"/>
      <c r="E76" s="29"/>
      <c r="F76" s="29"/>
      <c r="G76" s="31"/>
      <c r="H76" s="31"/>
      <c r="I76" s="31"/>
      <c r="J76" s="31"/>
      <c r="K76" s="31"/>
      <c r="L76" s="31"/>
      <c r="M76" s="8">
        <f>IF(SUM(G76:J76)=0,"",J76+G76+(H76*'Variables &amp; Assumptions'!G$6)+(I76*'Variables &amp; Assumptions'!G$7))</f>
      </c>
      <c r="N76" s="58"/>
    </row>
    <row r="77" spans="1:14" ht="15" customHeight="1">
      <c r="A77" s="91"/>
      <c r="B77" s="44"/>
      <c r="C77" s="31"/>
      <c r="D77" s="30"/>
      <c r="E77" s="31"/>
      <c r="F77" s="31"/>
      <c r="G77" s="31"/>
      <c r="H77" s="31"/>
      <c r="I77" s="31"/>
      <c r="J77" s="31"/>
      <c r="K77" s="31"/>
      <c r="L77" s="31"/>
      <c r="M77" s="8">
        <f>IF(SUM(G77:J77)=0,"",J77+G77+(H77*'Variables &amp; Assumptions'!G$6)+(I77*'Variables &amp; Assumptions'!G$7))</f>
      </c>
      <c r="N77" s="58"/>
    </row>
    <row r="78" spans="1:14" ht="15" customHeight="1" thickBot="1">
      <c r="A78" s="91"/>
      <c r="B78" s="45"/>
      <c r="C78" s="33"/>
      <c r="D78" s="32"/>
      <c r="E78" s="33"/>
      <c r="F78" s="33"/>
      <c r="G78" s="33"/>
      <c r="H78" s="33"/>
      <c r="I78" s="33"/>
      <c r="J78" s="33"/>
      <c r="K78" s="33"/>
      <c r="L78" s="33"/>
      <c r="M78" s="8">
        <f>IF(SUM(G78:J78)=0,"",J78+G78+(H78*'Variables &amp; Assumptions'!G$6)+(I78*'Variables &amp; Assumptions'!G$7))</f>
      </c>
      <c r="N78" s="59"/>
    </row>
    <row r="79" spans="1:14" ht="15" customHeight="1" thickBot="1">
      <c r="A79" s="91"/>
      <c r="B79" s="93" t="s">
        <v>21</v>
      </c>
      <c r="C79" s="93"/>
      <c r="D79" s="93"/>
      <c r="E79" s="2">
        <f aca="true" t="shared" si="3" ref="E79:J79">SUM(E67:E78)</f>
        <v>0</v>
      </c>
      <c r="F79" s="2">
        <f t="shared" si="3"/>
        <v>0</v>
      </c>
      <c r="G79" s="2">
        <f t="shared" si="3"/>
        <v>0</v>
      </c>
      <c r="H79" s="2">
        <f t="shared" si="3"/>
        <v>0</v>
      </c>
      <c r="I79" s="2">
        <f t="shared" si="3"/>
        <v>0</v>
      </c>
      <c r="J79" s="2">
        <f t="shared" si="3"/>
        <v>0</v>
      </c>
      <c r="K79" s="2"/>
      <c r="L79" s="2"/>
      <c r="M79" s="3">
        <f>SUM(G79:I79)</f>
        <v>0</v>
      </c>
      <c r="N79" s="42"/>
    </row>
    <row r="80" spans="1:14" ht="15" customHeight="1" thickBot="1">
      <c r="A80" s="91"/>
      <c r="B80" s="46"/>
      <c r="C80" s="46"/>
      <c r="D80" s="46"/>
      <c r="E80" s="46"/>
      <c r="F80" s="46" t="s">
        <v>26</v>
      </c>
      <c r="G80" s="12">
        <f>G79</f>
        <v>0</v>
      </c>
      <c r="H80" s="12">
        <f>H79*'Variables &amp; Assumptions'!G$6</f>
        <v>0</v>
      </c>
      <c r="I80" s="12">
        <f>I79*'Variables &amp; Assumptions'!G$7</f>
        <v>0</v>
      </c>
      <c r="J80" s="12">
        <f>J79</f>
        <v>0</v>
      </c>
      <c r="K80" s="12"/>
      <c r="L80" s="2"/>
      <c r="M80" s="3">
        <f>SUM(G80:J80)</f>
        <v>0</v>
      </c>
      <c r="N80" s="42"/>
    </row>
    <row r="81" spans="1:14" ht="15" customHeight="1" thickBot="1">
      <c r="A81" s="91"/>
      <c r="B81" s="46"/>
      <c r="C81" s="46"/>
      <c r="D81" s="46"/>
      <c r="E81" s="46"/>
      <c r="F81" s="47" t="s">
        <v>30</v>
      </c>
      <c r="G81" s="12">
        <f>G55</f>
        <v>0</v>
      </c>
      <c r="H81" s="12">
        <f>H55</f>
        <v>0</v>
      </c>
      <c r="I81" s="12">
        <f>I55</f>
        <v>0</v>
      </c>
      <c r="J81" s="12">
        <f>J55</f>
        <v>0</v>
      </c>
      <c r="K81" s="12"/>
      <c r="L81" s="2"/>
      <c r="M81" s="3">
        <f>SUM(G81:J81)</f>
        <v>0</v>
      </c>
      <c r="N81" s="42"/>
    </row>
    <row r="82" spans="1:14" ht="15" customHeight="1" thickBot="1">
      <c r="A82" s="91"/>
      <c r="B82" s="55"/>
      <c r="C82" s="55"/>
      <c r="D82" s="55"/>
      <c r="E82" s="55"/>
      <c r="F82" s="55" t="s">
        <v>66</v>
      </c>
      <c r="G82" s="12">
        <f>IF((G80+G81+J80+J81)&gt;'Variables &amp; Assumptions'!$F$5/2,'Variables &amp; Assumptions'!$F$5/2-J82,G80+G81)</f>
        <v>0</v>
      </c>
      <c r="H82" s="12">
        <f>IF((G80+G81+H80+H81+J80+J81)&gt;'Variables &amp; Assumptions'!F$5/2,'Variables &amp; Assumptions'!F$5/2-(G82+J82),H80+H81)</f>
        <v>0</v>
      </c>
      <c r="I82" s="12">
        <f>IF(G80+G81+H80+H81+I80+I81+J80+J81&gt;'Variables &amp; Assumptions'!$F$5/2,'Variables &amp; Assumptions'!$F$5/2-(G82+H82+J82),I80+I81)</f>
        <v>0</v>
      </c>
      <c r="J82" s="12">
        <f>IF((J80+J81)&gt;'Variables &amp; Assumptions'!$F$5/2,'Variables &amp; Assumptions'!$F$5/2,J80+J81)</f>
        <v>0</v>
      </c>
      <c r="K82" s="12"/>
      <c r="L82" s="2"/>
      <c r="M82" s="3">
        <f>SUM(G82:J82)</f>
        <v>0</v>
      </c>
      <c r="N82" s="42"/>
    </row>
    <row r="83" spans="1:14" ht="15" customHeight="1" thickBot="1">
      <c r="A83" s="91"/>
      <c r="B83" s="55"/>
      <c r="C83" s="55"/>
      <c r="D83" s="55"/>
      <c r="E83" s="55"/>
      <c r="F83" s="55" t="s">
        <v>65</v>
      </c>
      <c r="G83" s="12">
        <f>G80+G81-G82</f>
        <v>0</v>
      </c>
      <c r="H83" s="12">
        <f>ROUND(H80+H81-H82,2)</f>
        <v>0</v>
      </c>
      <c r="I83" s="12">
        <f>ROUND(I80+I81-I82,2)</f>
        <v>0</v>
      </c>
      <c r="J83" s="12">
        <f>J80+J81-J82</f>
        <v>0</v>
      </c>
      <c r="K83" s="12"/>
      <c r="L83" s="23"/>
      <c r="M83" s="24">
        <f>SUM(G83:J83)</f>
        <v>0</v>
      </c>
      <c r="N83" s="57">
        <f>IF(M83&gt;7.5,"requires VPI approval.","")</f>
      </c>
    </row>
    <row r="84" spans="1:14" ht="15" customHeight="1" thickBot="1">
      <c r="A84" s="91"/>
      <c r="B84" s="46"/>
      <c r="C84" s="46"/>
      <c r="D84" s="46"/>
      <c r="E84" s="46"/>
      <c r="F84" s="47" t="s">
        <v>29</v>
      </c>
      <c r="G84" s="12">
        <f>G83</f>
        <v>0</v>
      </c>
      <c r="H84" s="12">
        <f>H83/'Variables &amp; Assumptions'!G$6</f>
        <v>0</v>
      </c>
      <c r="I84" s="12">
        <f>I83/'Variables &amp; Assumptions'!G$7</f>
        <v>0</v>
      </c>
      <c r="J84" s="12">
        <f>J83</f>
        <v>0</v>
      </c>
      <c r="K84" s="12"/>
      <c r="L84" s="23"/>
      <c r="M84" s="24">
        <f>SUM(G84:J84)</f>
        <v>0</v>
      </c>
      <c r="N84" s="42"/>
    </row>
    <row r="85" spans="1:14" ht="15" customHeight="1" thickBot="1">
      <c r="A85" s="92"/>
      <c r="B85" s="46"/>
      <c r="C85" s="46"/>
      <c r="D85" s="46"/>
      <c r="E85" s="46"/>
      <c r="F85" s="46"/>
      <c r="G85" s="46"/>
      <c r="H85" s="46"/>
      <c r="I85" s="46"/>
      <c r="J85" s="46"/>
      <c r="K85" s="47" t="s">
        <v>57</v>
      </c>
      <c r="L85" s="49"/>
      <c r="M85" s="48">
        <f>IF(L85="y",3,0)</f>
        <v>0</v>
      </c>
      <c r="N85" s="62"/>
    </row>
    <row r="86" spans="1:14" ht="15" customHeight="1" thickBot="1">
      <c r="A86" s="10"/>
      <c r="B86" s="4"/>
      <c r="C86" s="4"/>
      <c r="D86" s="4"/>
      <c r="E86" s="4"/>
      <c r="F86" s="4"/>
      <c r="G86" s="11"/>
      <c r="H86" s="11"/>
      <c r="I86" s="11"/>
      <c r="J86" s="11"/>
      <c r="K86" s="11"/>
      <c r="L86" s="102">
        <f>(M84+M85)*OverloadRate</f>
        <v>0</v>
      </c>
      <c r="M86" s="103"/>
      <c r="N86" s="26" t="s">
        <v>24</v>
      </c>
    </row>
    <row r="87" spans="2:12" ht="15" customHeight="1">
      <c r="B87" s="39" t="s">
        <v>40</v>
      </c>
      <c r="C87" s="7"/>
      <c r="D87" s="7"/>
      <c r="F87" s="7"/>
      <c r="G87" s="7"/>
      <c r="H87" s="7"/>
      <c r="I87" s="7"/>
      <c r="J87" s="7"/>
      <c r="K87" s="7"/>
      <c r="L87" s="7"/>
    </row>
    <row r="88" spans="2:12" ht="15" customHeight="1">
      <c r="B88" s="39" t="s">
        <v>72</v>
      </c>
      <c r="C88" s="7"/>
      <c r="D88" s="7"/>
      <c r="F88" s="7"/>
      <c r="G88" s="7"/>
      <c r="H88" s="7"/>
      <c r="I88" s="7"/>
      <c r="J88" s="7"/>
      <c r="K88" s="7"/>
      <c r="L88" s="7"/>
    </row>
    <row r="89" spans="2:12" ht="15" customHeight="1">
      <c r="B89" s="39" t="s">
        <v>41</v>
      </c>
      <c r="C89" s="7"/>
      <c r="D89" s="7"/>
      <c r="F89" s="7"/>
      <c r="G89" s="7"/>
      <c r="H89" s="7"/>
      <c r="I89" s="7"/>
      <c r="J89" s="7"/>
      <c r="K89" s="7"/>
      <c r="L89" s="7"/>
    </row>
    <row r="90" ht="15" customHeight="1" thickBot="1"/>
    <row r="91" spans="1:13" ht="15" customHeight="1" thickBot="1">
      <c r="A91" s="90" t="s">
        <v>14</v>
      </c>
      <c r="B91" s="50"/>
      <c r="C91" s="51"/>
      <c r="D91" s="51"/>
      <c r="E91" s="51"/>
      <c r="F91" s="52" t="s">
        <v>31</v>
      </c>
      <c r="G91" s="13">
        <f aca="true" t="shared" si="4" ref="G91:J92">G51+G79</f>
        <v>0</v>
      </c>
      <c r="H91" s="13">
        <f t="shared" si="4"/>
        <v>0</v>
      </c>
      <c r="I91" s="13">
        <f t="shared" si="4"/>
        <v>0</v>
      </c>
      <c r="J91" s="13">
        <f t="shared" si="4"/>
        <v>0</v>
      </c>
      <c r="K91" s="13"/>
      <c r="L91" s="13"/>
      <c r="M91" s="13">
        <f>SUM(G91:I91)</f>
        <v>0</v>
      </c>
    </row>
    <row r="92" spans="1:14" ht="15" customHeight="1" thickBot="1">
      <c r="A92" s="91"/>
      <c r="B92" s="50"/>
      <c r="C92" s="51"/>
      <c r="D92" s="51"/>
      <c r="E92" s="51"/>
      <c r="F92" s="52" t="s">
        <v>26</v>
      </c>
      <c r="G92" s="15">
        <f t="shared" si="4"/>
        <v>0</v>
      </c>
      <c r="H92" s="15">
        <f t="shared" si="4"/>
        <v>0</v>
      </c>
      <c r="I92" s="15">
        <f t="shared" si="4"/>
        <v>0</v>
      </c>
      <c r="J92" s="15">
        <f t="shared" si="4"/>
        <v>0</v>
      </c>
      <c r="K92" s="15"/>
      <c r="L92" s="13"/>
      <c r="M92" s="15">
        <f>SUM(G92:I92)</f>
        <v>0</v>
      </c>
      <c r="N92" s="7"/>
    </row>
    <row r="93" spans="1:14" ht="15" customHeight="1" thickBot="1">
      <c r="A93" s="91"/>
      <c r="B93" s="50"/>
      <c r="C93" s="51"/>
      <c r="D93" s="51"/>
      <c r="E93" s="51"/>
      <c r="F93" s="52" t="s">
        <v>32</v>
      </c>
      <c r="G93" s="15">
        <f>G53+G82</f>
        <v>0</v>
      </c>
      <c r="H93" s="15">
        <f>H53+H82</f>
        <v>0</v>
      </c>
      <c r="I93" s="15">
        <f>I53+I82</f>
        <v>0</v>
      </c>
      <c r="J93" s="15">
        <f>J53+J82</f>
        <v>0</v>
      </c>
      <c r="K93" s="15"/>
      <c r="L93" s="13"/>
      <c r="M93" s="15">
        <f>SUM(G93:I93)</f>
        <v>0</v>
      </c>
      <c r="N93" s="7"/>
    </row>
    <row r="94" spans="1:14" ht="15" customHeight="1" thickBot="1">
      <c r="A94" s="92"/>
      <c r="B94" s="53"/>
      <c r="C94" s="54"/>
      <c r="D94" s="54"/>
      <c r="E94" s="54"/>
      <c r="F94" s="52" t="s">
        <v>33</v>
      </c>
      <c r="G94" s="15">
        <f>G57+G84</f>
        <v>0</v>
      </c>
      <c r="H94" s="15">
        <f>H57+H84</f>
        <v>0</v>
      </c>
      <c r="I94" s="15">
        <f>I57+I84</f>
        <v>0</v>
      </c>
      <c r="J94" s="15">
        <f>J57+J84</f>
        <v>0</v>
      </c>
      <c r="K94" s="15"/>
      <c r="L94" s="14"/>
      <c r="M94" s="15">
        <f>SUM(G94:I94)</f>
        <v>0</v>
      </c>
      <c r="N94" s="7"/>
    </row>
    <row r="96" ht="15">
      <c r="N96"/>
    </row>
  </sheetData>
  <sheetProtection sheet="1"/>
  <protectedRanges>
    <protectedRange sqref="L28 H28:K30" name="fall_2"/>
    <protectedRange sqref="L25 I25:J25" name="Name_2"/>
    <protectedRange sqref="D63:J63" name="Name"/>
  </protectedRanges>
  <mergeCells count="58">
    <mergeCell ref="L86:M86"/>
    <mergeCell ref="J1:K1"/>
    <mergeCell ref="B58:K58"/>
    <mergeCell ref="K64:K66"/>
    <mergeCell ref="L64:L66"/>
    <mergeCell ref="M64:M66"/>
    <mergeCell ref="F36:F38"/>
    <mergeCell ref="B36:B38"/>
    <mergeCell ref="C36:C38"/>
    <mergeCell ref="D36:D38"/>
    <mergeCell ref="N64:N66"/>
    <mergeCell ref="B79:D79"/>
    <mergeCell ref="F64:F66"/>
    <mergeCell ref="G64:G66"/>
    <mergeCell ref="H64:H66"/>
    <mergeCell ref="I64:I66"/>
    <mergeCell ref="E64:E66"/>
    <mergeCell ref="A64:A85"/>
    <mergeCell ref="G36:G38"/>
    <mergeCell ref="H36:H38"/>
    <mergeCell ref="I36:I38"/>
    <mergeCell ref="L36:L38"/>
    <mergeCell ref="K36:K38"/>
    <mergeCell ref="L59:M59"/>
    <mergeCell ref="J64:J66"/>
    <mergeCell ref="E2:I2"/>
    <mergeCell ref="E3:I3"/>
    <mergeCell ref="N36:N38"/>
    <mergeCell ref="M36:M38"/>
    <mergeCell ref="J36:J38"/>
    <mergeCell ref="B51:D51"/>
    <mergeCell ref="J5:J7"/>
    <mergeCell ref="N5:N7"/>
    <mergeCell ref="F5:F7"/>
    <mergeCell ref="L29:M29"/>
    <mergeCell ref="A91:A94"/>
    <mergeCell ref="B5:B7"/>
    <mergeCell ref="C5:C7"/>
    <mergeCell ref="D5:D7"/>
    <mergeCell ref="E5:E7"/>
    <mergeCell ref="E36:E38"/>
    <mergeCell ref="B64:B66"/>
    <mergeCell ref="C64:C66"/>
    <mergeCell ref="D64:D66"/>
    <mergeCell ref="A36:A58"/>
    <mergeCell ref="A5:A24"/>
    <mergeCell ref="K5:K7"/>
    <mergeCell ref="L5:L7"/>
    <mergeCell ref="M5:M7"/>
    <mergeCell ref="B20:D20"/>
    <mergeCell ref="L28:M28"/>
    <mergeCell ref="L30:M30"/>
    <mergeCell ref="G5:G7"/>
    <mergeCell ref="H5:H7"/>
    <mergeCell ref="I5:I7"/>
    <mergeCell ref="L25:M25"/>
    <mergeCell ref="L26:M26"/>
    <mergeCell ref="L27:M27"/>
  </mergeCells>
  <printOptions/>
  <pageMargins left="0.3" right="0.24" top="0.53" bottom="0.49" header="0.3" footer="0.3"/>
  <pageSetup fitToHeight="0" fitToWidth="1" horizontalDpi="600" verticalDpi="600" orientation="landscape" scale="98" r:id="rId1"/>
  <rowBreaks count="2" manualBreakCount="2">
    <brk id="34" max="255" man="1"/>
    <brk id="62" max="255" man="1"/>
  </rowBreaks>
</worksheet>
</file>

<file path=xl/worksheets/sheet2.xml><?xml version="1.0" encoding="utf-8"?>
<worksheet xmlns="http://schemas.openxmlformats.org/spreadsheetml/2006/main" xmlns:r="http://schemas.openxmlformats.org/officeDocument/2006/relationships">
  <dimension ref="A1:J54"/>
  <sheetViews>
    <sheetView zoomScalePageLayoutView="0" workbookViewId="0" topLeftCell="A1">
      <selection activeCell="H8" sqref="H8"/>
    </sheetView>
  </sheetViews>
  <sheetFormatPr defaultColWidth="9.140625" defaultRowHeight="15"/>
  <cols>
    <col min="1" max="1" width="3.7109375" style="66" customWidth="1"/>
    <col min="2" max="16384" width="9.140625" style="66" customWidth="1"/>
  </cols>
  <sheetData>
    <row r="1" spans="2:7" ht="15">
      <c r="B1" s="107" t="s">
        <v>12</v>
      </c>
      <c r="C1" s="108"/>
      <c r="D1" s="108"/>
      <c r="E1" s="108"/>
      <c r="F1" s="108"/>
      <c r="G1" s="109"/>
    </row>
    <row r="2" spans="2:7" ht="15">
      <c r="B2" s="110"/>
      <c r="C2" s="111"/>
      <c r="D2" s="111"/>
      <c r="E2" s="111"/>
      <c r="F2" s="111"/>
      <c r="G2" s="112"/>
    </row>
    <row r="3" spans="2:7" ht="15">
      <c r="B3" s="113"/>
      <c r="C3" s="114"/>
      <c r="D3" s="114"/>
      <c r="E3" s="114"/>
      <c r="F3" s="114"/>
      <c r="G3" s="115"/>
    </row>
    <row r="4" spans="2:7" ht="15">
      <c r="B4" s="67" t="s">
        <v>11</v>
      </c>
      <c r="C4" s="116" t="s">
        <v>6</v>
      </c>
      <c r="D4" s="117"/>
      <c r="E4" s="118"/>
      <c r="F4" s="68" t="s">
        <v>8</v>
      </c>
      <c r="G4" s="68" t="s">
        <v>19</v>
      </c>
    </row>
    <row r="5" spans="2:7" ht="15">
      <c r="B5" s="69" t="s">
        <v>5</v>
      </c>
      <c r="C5" s="75">
        <v>28</v>
      </c>
      <c r="D5" s="75" t="s">
        <v>7</v>
      </c>
      <c r="E5" s="75">
        <v>30</v>
      </c>
      <c r="F5" s="75">
        <v>30</v>
      </c>
      <c r="G5" s="75">
        <f>F5/F5</f>
        <v>1</v>
      </c>
    </row>
    <row r="6" spans="2:7" ht="15">
      <c r="B6" s="69" t="s">
        <v>9</v>
      </c>
      <c r="C6" s="75">
        <v>34</v>
      </c>
      <c r="D6" s="75" t="s">
        <v>7</v>
      </c>
      <c r="E6" s="75">
        <v>40</v>
      </c>
      <c r="F6" s="76">
        <v>36</v>
      </c>
      <c r="G6" s="77">
        <f>F5/F6</f>
        <v>0.8333333333333334</v>
      </c>
    </row>
    <row r="7" spans="2:7" ht="15">
      <c r="B7" s="69" t="s">
        <v>10</v>
      </c>
      <c r="C7" s="75">
        <v>46</v>
      </c>
      <c r="D7" s="75" t="s">
        <v>7</v>
      </c>
      <c r="E7" s="75">
        <v>50</v>
      </c>
      <c r="F7" s="75">
        <v>50</v>
      </c>
      <c r="G7" s="75">
        <f>F5/F7</f>
        <v>0.6</v>
      </c>
    </row>
    <row r="9" spans="2:7" ht="15">
      <c r="B9" s="70" t="s">
        <v>23</v>
      </c>
      <c r="G9" s="78">
        <v>1000</v>
      </c>
    </row>
    <row r="10" spans="2:7" ht="15">
      <c r="B10" s="70" t="s">
        <v>38</v>
      </c>
      <c r="G10" s="79">
        <v>0.0235</v>
      </c>
    </row>
    <row r="12" ht="15">
      <c r="A12" s="71" t="s">
        <v>59</v>
      </c>
    </row>
    <row r="13" spans="1:10" ht="15">
      <c r="A13" s="72" t="s">
        <v>46</v>
      </c>
      <c r="B13" s="106" t="s">
        <v>69</v>
      </c>
      <c r="C13" s="106"/>
      <c r="D13" s="106"/>
      <c r="E13" s="106"/>
      <c r="F13" s="106"/>
      <c r="G13" s="106"/>
      <c r="H13" s="106"/>
      <c r="I13" s="106"/>
      <c r="J13" s="106"/>
    </row>
    <row r="14" spans="1:10" ht="15">
      <c r="A14" s="73"/>
      <c r="B14" s="106"/>
      <c r="C14" s="106"/>
      <c r="D14" s="106"/>
      <c r="E14" s="106"/>
      <c r="F14" s="106"/>
      <c r="G14" s="106"/>
      <c r="H14" s="106"/>
      <c r="I14" s="106"/>
      <c r="J14" s="106"/>
    </row>
    <row r="15" spans="1:10" ht="15">
      <c r="A15" s="73"/>
      <c r="B15" s="106"/>
      <c r="C15" s="106"/>
      <c r="D15" s="106"/>
      <c r="E15" s="106"/>
      <c r="F15" s="106"/>
      <c r="G15" s="106"/>
      <c r="H15" s="106"/>
      <c r="I15" s="106"/>
      <c r="J15" s="106"/>
    </row>
    <row r="16" ht="15">
      <c r="A16" s="73"/>
    </row>
    <row r="17" spans="1:10" ht="15">
      <c r="A17" s="72" t="s">
        <v>47</v>
      </c>
      <c r="B17" s="106" t="s">
        <v>49</v>
      </c>
      <c r="C17" s="106"/>
      <c r="D17" s="106"/>
      <c r="E17" s="106"/>
      <c r="F17" s="106"/>
      <c r="G17" s="106"/>
      <c r="H17" s="106"/>
      <c r="I17" s="106"/>
      <c r="J17" s="106"/>
    </row>
    <row r="18" spans="1:10" ht="15">
      <c r="A18" s="73"/>
      <c r="B18" s="106"/>
      <c r="C18" s="106"/>
      <c r="D18" s="106"/>
      <c r="E18" s="106"/>
      <c r="F18" s="106"/>
      <c r="G18" s="106"/>
      <c r="H18" s="106"/>
      <c r="I18" s="106"/>
      <c r="J18" s="106"/>
    </row>
    <row r="19" ht="15">
      <c r="A19" s="73"/>
    </row>
    <row r="20" spans="1:10" ht="15">
      <c r="A20" s="72" t="s">
        <v>48</v>
      </c>
      <c r="B20" s="106" t="s">
        <v>60</v>
      </c>
      <c r="C20" s="106"/>
      <c r="D20" s="106"/>
      <c r="E20" s="106"/>
      <c r="F20" s="106"/>
      <c r="G20" s="106"/>
      <c r="H20" s="106"/>
      <c r="I20" s="106"/>
      <c r="J20" s="106"/>
    </row>
    <row r="21" spans="1:10" ht="15">
      <c r="A21" s="73"/>
      <c r="B21" s="106"/>
      <c r="C21" s="106"/>
      <c r="D21" s="106"/>
      <c r="E21" s="106"/>
      <c r="F21" s="106"/>
      <c r="G21" s="106"/>
      <c r="H21" s="106"/>
      <c r="I21" s="106"/>
      <c r="J21" s="106"/>
    </row>
    <row r="22" spans="1:10" ht="15">
      <c r="A22" s="73"/>
      <c r="B22" s="106"/>
      <c r="C22" s="106"/>
      <c r="D22" s="106"/>
      <c r="E22" s="106"/>
      <c r="F22" s="106"/>
      <c r="G22" s="106"/>
      <c r="H22" s="106"/>
      <c r="I22" s="106"/>
      <c r="J22" s="106"/>
    </row>
    <row r="23" ht="15">
      <c r="A23" s="73"/>
    </row>
    <row r="24" spans="1:10" ht="15" customHeight="1">
      <c r="A24" s="72" t="s">
        <v>50</v>
      </c>
      <c r="B24" s="106" t="s">
        <v>61</v>
      </c>
      <c r="C24" s="106"/>
      <c r="D24" s="106"/>
      <c r="E24" s="106"/>
      <c r="F24" s="106"/>
      <c r="G24" s="106"/>
      <c r="H24" s="106"/>
      <c r="I24" s="106"/>
      <c r="J24" s="106"/>
    </row>
    <row r="25" spans="1:10" ht="15">
      <c r="A25" s="73"/>
      <c r="B25" s="106"/>
      <c r="C25" s="106"/>
      <c r="D25" s="106"/>
      <c r="E25" s="106"/>
      <c r="F25" s="106"/>
      <c r="G25" s="106"/>
      <c r="H25" s="106"/>
      <c r="I25" s="106"/>
      <c r="J25" s="106"/>
    </row>
    <row r="26" spans="1:10" ht="15">
      <c r="A26" s="73"/>
      <c r="B26" s="106"/>
      <c r="C26" s="106"/>
      <c r="D26" s="106"/>
      <c r="E26" s="106"/>
      <c r="F26" s="106"/>
      <c r="G26" s="106"/>
      <c r="H26" s="106"/>
      <c r="I26" s="106"/>
      <c r="J26" s="106"/>
    </row>
    <row r="27" ht="15">
      <c r="A27" s="73"/>
    </row>
    <row r="28" spans="1:10" ht="15">
      <c r="A28" s="72" t="s">
        <v>51</v>
      </c>
      <c r="B28" s="106" t="s">
        <v>62</v>
      </c>
      <c r="C28" s="106"/>
      <c r="D28" s="106"/>
      <c r="E28" s="106"/>
      <c r="F28" s="106"/>
      <c r="G28" s="106"/>
      <c r="H28" s="106"/>
      <c r="I28" s="106"/>
      <c r="J28" s="106"/>
    </row>
    <row r="29" spans="1:10" ht="15">
      <c r="A29" s="73"/>
      <c r="B29" s="106"/>
      <c r="C29" s="106"/>
      <c r="D29" s="106"/>
      <c r="E29" s="106"/>
      <c r="F29" s="106"/>
      <c r="G29" s="106"/>
      <c r="H29" s="106"/>
      <c r="I29" s="106"/>
      <c r="J29" s="106"/>
    </row>
    <row r="30" spans="1:10" ht="15">
      <c r="A30" s="73"/>
      <c r="B30" s="106"/>
      <c r="C30" s="106"/>
      <c r="D30" s="106"/>
      <c r="E30" s="106"/>
      <c r="F30" s="106"/>
      <c r="G30" s="106"/>
      <c r="H30" s="106"/>
      <c r="I30" s="106"/>
      <c r="J30" s="106"/>
    </row>
    <row r="31" spans="1:10" ht="15">
      <c r="A31" s="73"/>
      <c r="B31" s="106"/>
      <c r="C31" s="106"/>
      <c r="D31" s="106"/>
      <c r="E31" s="106"/>
      <c r="F31" s="106"/>
      <c r="G31" s="106"/>
      <c r="H31" s="106"/>
      <c r="I31" s="106"/>
      <c r="J31" s="106"/>
    </row>
    <row r="32" spans="1:10" ht="15">
      <c r="A32" s="73"/>
      <c r="B32" s="74"/>
      <c r="C32" s="74"/>
      <c r="D32" s="74"/>
      <c r="E32" s="74"/>
      <c r="F32" s="74"/>
      <c r="G32" s="74"/>
      <c r="H32" s="74"/>
      <c r="I32" s="74"/>
      <c r="J32" s="74"/>
    </row>
    <row r="33" spans="1:10" ht="15">
      <c r="A33" s="72" t="s">
        <v>52</v>
      </c>
      <c r="B33" s="106" t="s">
        <v>55</v>
      </c>
      <c r="C33" s="106"/>
      <c r="D33" s="106"/>
      <c r="E33" s="106"/>
      <c r="F33" s="106"/>
      <c r="G33" s="106"/>
      <c r="H33" s="106"/>
      <c r="I33" s="106"/>
      <c r="J33" s="106"/>
    </row>
    <row r="34" spans="1:10" ht="15">
      <c r="A34" s="73"/>
      <c r="B34" s="106"/>
      <c r="C34" s="106"/>
      <c r="D34" s="106"/>
      <c r="E34" s="106"/>
      <c r="F34" s="106"/>
      <c r="G34" s="106"/>
      <c r="H34" s="106"/>
      <c r="I34" s="106"/>
      <c r="J34" s="106"/>
    </row>
    <row r="35" spans="1:10" ht="15">
      <c r="A35" s="73"/>
      <c r="B35" s="106"/>
      <c r="C35" s="106"/>
      <c r="D35" s="106"/>
      <c r="E35" s="106"/>
      <c r="F35" s="106"/>
      <c r="G35" s="106"/>
      <c r="H35" s="106"/>
      <c r="I35" s="106"/>
      <c r="J35" s="106"/>
    </row>
    <row r="36" ht="15">
      <c r="A36" s="73"/>
    </row>
    <row r="37" spans="1:10" ht="15">
      <c r="A37" s="72" t="s">
        <v>53</v>
      </c>
      <c r="B37" s="106" t="s">
        <v>63</v>
      </c>
      <c r="C37" s="106"/>
      <c r="D37" s="106"/>
      <c r="E37" s="106"/>
      <c r="F37" s="106"/>
      <c r="G37" s="106"/>
      <c r="H37" s="106"/>
      <c r="I37" s="106"/>
      <c r="J37" s="106"/>
    </row>
    <row r="38" spans="1:10" ht="409.5">
      <c r="A38" s="73"/>
      <c r="B38" s="106"/>
      <c r="C38" s="106"/>
      <c r="D38" s="106"/>
      <c r="E38" s="106"/>
      <c r="F38" s="106"/>
      <c r="G38" s="106"/>
      <c r="H38" s="106"/>
      <c r="I38" s="106"/>
      <c r="J38" s="106"/>
    </row>
    <row r="39" spans="1:10" ht="409.5">
      <c r="A39" s="73"/>
      <c r="B39" s="106"/>
      <c r="C39" s="106"/>
      <c r="D39" s="106"/>
      <c r="E39" s="106"/>
      <c r="F39" s="106"/>
      <c r="G39" s="106"/>
      <c r="H39" s="106"/>
      <c r="I39" s="106"/>
      <c r="J39" s="106"/>
    </row>
    <row r="40" ht="409.5">
      <c r="A40" s="73"/>
    </row>
    <row r="41" spans="1:10" ht="409.5">
      <c r="A41" s="72" t="s">
        <v>54</v>
      </c>
      <c r="B41" s="106" t="s">
        <v>56</v>
      </c>
      <c r="C41" s="106"/>
      <c r="D41" s="106"/>
      <c r="E41" s="106"/>
      <c r="F41" s="106"/>
      <c r="G41" s="106"/>
      <c r="H41" s="106"/>
      <c r="I41" s="106"/>
      <c r="J41" s="106"/>
    </row>
    <row r="42" spans="2:10" ht="409.5">
      <c r="B42" s="106"/>
      <c r="C42" s="106"/>
      <c r="D42" s="106"/>
      <c r="E42" s="106"/>
      <c r="F42" s="106"/>
      <c r="G42" s="106"/>
      <c r="H42" s="106"/>
      <c r="I42" s="106"/>
      <c r="J42" s="106"/>
    </row>
    <row r="43" spans="2:10" ht="409.5">
      <c r="B43" s="106"/>
      <c r="C43" s="106"/>
      <c r="D43" s="106"/>
      <c r="E43" s="106"/>
      <c r="F43" s="106"/>
      <c r="G43" s="106"/>
      <c r="H43" s="106"/>
      <c r="I43" s="106"/>
      <c r="J43" s="106"/>
    </row>
    <row r="44" ht="409.5">
      <c r="A44" s="73"/>
    </row>
    <row r="45" ht="409.5">
      <c r="A45" s="73"/>
    </row>
    <row r="46" ht="409.5">
      <c r="A46" s="73"/>
    </row>
    <row r="47" ht="409.5">
      <c r="A47" s="73"/>
    </row>
    <row r="48" ht="409.5">
      <c r="A48" s="73"/>
    </row>
    <row r="49" ht="409.5">
      <c r="A49" s="73"/>
    </row>
    <row r="50" ht="409.5">
      <c r="A50" s="73"/>
    </row>
    <row r="51" ht="409.5">
      <c r="A51" s="73"/>
    </row>
    <row r="52" ht="409.5">
      <c r="A52" s="73"/>
    </row>
    <row r="53" ht="409.5">
      <c r="A53" s="73"/>
    </row>
    <row r="54" ht="409.5">
      <c r="A54" s="73"/>
    </row>
  </sheetData>
  <sheetProtection sheet="1"/>
  <mergeCells count="10">
    <mergeCell ref="B41:J43"/>
    <mergeCell ref="B33:J35"/>
    <mergeCell ref="B37:J39"/>
    <mergeCell ref="B24:J26"/>
    <mergeCell ref="B1:G3"/>
    <mergeCell ref="C4:E4"/>
    <mergeCell ref="B13:J15"/>
    <mergeCell ref="B17:J18"/>
    <mergeCell ref="B28:J31"/>
    <mergeCell ref="B20:J2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25" sqref="D25"/>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SLCC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Peterson</dc:creator>
  <cp:keywords/>
  <dc:description/>
  <cp:lastModifiedBy>Jonathan Hair</cp:lastModifiedBy>
  <cp:lastPrinted>2009-04-01T18:19:44Z</cp:lastPrinted>
  <dcterms:created xsi:type="dcterms:W3CDTF">2009-01-28T19:16:12Z</dcterms:created>
  <dcterms:modified xsi:type="dcterms:W3CDTF">2023-04-05T18:29:00Z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